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TJSC</author>
  </authors>
  <commentList>
    <comment ref="F49" authorId="0">
      <text>
        <r>
          <rPr>
            <b/>
            <sz val="8"/>
            <rFont val="Tahoma"/>
            <family val="0"/>
          </rPr>
          <t>TJSC: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>Meses em aberto pois foi acertado o pagamento com  Reinaldo da Celesc  devido um credito que  o  TJ  tinha com a Celesc.</t>
        </r>
      </text>
    </comment>
  </commentList>
</comments>
</file>

<file path=xl/sharedStrings.xml><?xml version="1.0" encoding="utf-8"?>
<sst xmlns="http://schemas.openxmlformats.org/spreadsheetml/2006/main" count="170" uniqueCount="146">
  <si>
    <t>IDENTIFICAÇÂO DA UNIDADE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</si>
  <si>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</si>
  <si>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</si>
  <si>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</si>
  <si>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</si>
  <si>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</si>
  <si>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</si>
  <si>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</si>
  <si>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</si>
  <si>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</si>
  <si>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</si>
  <si>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</si>
  <si>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</si>
  <si>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2005</t>
  </si>
  <si>
    <t>Local</t>
  </si>
  <si>
    <t>Consumo(Kw/h)</t>
  </si>
  <si>
    <t>Valor Total(R$)</t>
  </si>
  <si>
    <t>Média(kw/h)</t>
  </si>
  <si>
    <t>Abelardo Luz - Fórum</t>
  </si>
  <si>
    <t>Anchieta - Fórum</t>
  </si>
  <si>
    <t>Anita Garibaldi - Fórum</t>
  </si>
  <si>
    <t>Araquari - Fórum</t>
  </si>
  <si>
    <t>Araranguá - Fórum</t>
  </si>
  <si>
    <t>Armazém - Fórum</t>
  </si>
  <si>
    <t>Ascurra - Forum</t>
  </si>
  <si>
    <t>Baln. Camboriú - Fórum</t>
  </si>
  <si>
    <t>Baln. Camboriú - Ministério Público</t>
  </si>
  <si>
    <t>Barra Velha - Fórum</t>
  </si>
  <si>
    <t>Biguaçu - Fórum</t>
  </si>
  <si>
    <t>Blumenau - Fórum</t>
  </si>
  <si>
    <t>Blumenau - Ministério Público</t>
  </si>
  <si>
    <t>Bom Retiro - Fórum</t>
  </si>
  <si>
    <t>Braço do Norte - Fórum</t>
  </si>
  <si>
    <t>Brusque - Fórum</t>
  </si>
  <si>
    <t>Caçador - Fórum</t>
  </si>
  <si>
    <t>Camboriú - Fórum</t>
  </si>
  <si>
    <t>Campo Belo do Sul - Fórum</t>
  </si>
  <si>
    <t>Campo Erê - Fórum</t>
  </si>
  <si>
    <t>Campos Novos - Fórum</t>
  </si>
  <si>
    <t>Canoinhas - Fórum</t>
  </si>
  <si>
    <t>Capinzal - Fórum</t>
  </si>
  <si>
    <t>Capital - Fórum</t>
  </si>
  <si>
    <t>Capital - Fórum Continente</t>
  </si>
  <si>
    <t>Capital - Fórum Norte Ilha UFSC</t>
  </si>
  <si>
    <t>Capital - Juizado Inf. Juventude</t>
  </si>
  <si>
    <t>Capivari de Baixo - Fórum</t>
  </si>
  <si>
    <t>Catanduvas - Fórum</t>
  </si>
  <si>
    <t>Chapecó - Fórum</t>
  </si>
  <si>
    <t>Concórdia - Fórum</t>
  </si>
  <si>
    <t>Coronel Freitas - Fórum</t>
  </si>
  <si>
    <t>Correia Pinto -Fórum</t>
  </si>
  <si>
    <t>Criciúma - Fórum</t>
  </si>
  <si>
    <t>Criciúma - Ministério Público</t>
  </si>
  <si>
    <t>Cunha Porã - Fórum</t>
  </si>
  <si>
    <t>Curitibanos - Fórum</t>
  </si>
  <si>
    <t>Descanso - Fórum</t>
  </si>
  <si>
    <t>Dionísio Cerqueira - Fórum</t>
  </si>
  <si>
    <t>Forquilinha - Fórum</t>
  </si>
  <si>
    <t>Fraiburgo - Fórum</t>
  </si>
  <si>
    <t>Garopaba - Fórum</t>
  </si>
  <si>
    <t>Garuva-Fórum</t>
  </si>
  <si>
    <t>Gaspar - Fórum</t>
  </si>
  <si>
    <t>Gaspar - Juizado Especial</t>
  </si>
  <si>
    <t>Guaramirim - Fórum</t>
  </si>
  <si>
    <t>Herval Doeste - Fórum</t>
  </si>
  <si>
    <t>Ibirama - Fórum</t>
  </si>
  <si>
    <t>Içara - Fórum</t>
  </si>
  <si>
    <t>Imaruí - Fórum</t>
  </si>
  <si>
    <t>Imbituba - Fórum</t>
  </si>
  <si>
    <t>Indaial - Fórum</t>
  </si>
  <si>
    <t>Ipumirim-Fórum</t>
  </si>
  <si>
    <t>Itá - Fórum</t>
  </si>
  <si>
    <t>Itaiópolis - Fórum</t>
  </si>
  <si>
    <t>Itajaí - Fórum</t>
  </si>
  <si>
    <t>Itajaí - Ministério Público</t>
  </si>
  <si>
    <t>Itapema - Fórum</t>
  </si>
  <si>
    <t>Itapiranga - Fórum</t>
  </si>
  <si>
    <t>Itapoá-Fórum</t>
  </si>
  <si>
    <t>Ituporanga - Fórum</t>
  </si>
  <si>
    <t>Jaguaruna - Fórum</t>
  </si>
  <si>
    <t>Jaraguá do Sul - Fórum</t>
  </si>
  <si>
    <t>Joaçaba - Fórum</t>
  </si>
  <si>
    <t>Joinville - Fórum</t>
  </si>
  <si>
    <t>Lages - Depósito Judicial</t>
  </si>
  <si>
    <t>Lages - Fórum</t>
  </si>
  <si>
    <t>Laguna - Fórum</t>
  </si>
  <si>
    <t>Lauro Müller - Fórum</t>
  </si>
  <si>
    <t>Lebon Régis - Fórum</t>
  </si>
  <si>
    <t>Mafra - Fórum</t>
  </si>
  <si>
    <t>Maravilha - Fórum</t>
  </si>
  <si>
    <t>Modelo-Fórum</t>
  </si>
  <si>
    <t>Mondaí - Fórum</t>
  </si>
  <si>
    <t>Navegantes-Fórum</t>
  </si>
  <si>
    <t>Orleãns - Fórum</t>
  </si>
  <si>
    <t>Otacílio Costa - Fórum</t>
  </si>
  <si>
    <t>Palhoça - Fórum</t>
  </si>
  <si>
    <t>Palmitos - Fórum</t>
  </si>
  <si>
    <t>Papanduva - Fórum</t>
  </si>
  <si>
    <t>Piçarras - Fórum</t>
  </si>
  <si>
    <t>Pinhalzinho - Fórum</t>
  </si>
  <si>
    <t>Pomerode - Fórum</t>
  </si>
  <si>
    <t>Ponte Serrada - Fórum</t>
  </si>
  <si>
    <t>Porto Belo - Fórum</t>
  </si>
  <si>
    <t>Porto União - Fórum</t>
  </si>
  <si>
    <t>Presidente Getulio - Fórum</t>
  </si>
  <si>
    <t>Quilombo - Fórum</t>
  </si>
  <si>
    <t>Rio do Campo-Fórum</t>
  </si>
  <si>
    <t>Rio do Oeste - Fórum</t>
  </si>
  <si>
    <t>Rio do Sul - Fórum</t>
  </si>
  <si>
    <t>Rio Negrinho - Fórum</t>
  </si>
  <si>
    <t>Santa Cecília - Fórum</t>
  </si>
  <si>
    <t xml:space="preserve">Santa Rosa do Sul - Fórum </t>
  </si>
  <si>
    <t>Santo Amaro da Imperatriz - Fórum</t>
  </si>
  <si>
    <t>São Bento do Sul - Fórum</t>
  </si>
  <si>
    <t>São Carlos - Fórum</t>
  </si>
  <si>
    <t>São Domingos - Fórum</t>
  </si>
  <si>
    <t>São Francisco do Sul - Fórum</t>
  </si>
  <si>
    <t>São João Batista - Fórum</t>
  </si>
  <si>
    <t>São Joaquim - Fórum</t>
  </si>
  <si>
    <t>São José - Fórum</t>
  </si>
  <si>
    <t>São José do Cedro - Fórum</t>
  </si>
  <si>
    <t>São Lourenço do Oeste - Fórum</t>
  </si>
  <si>
    <t>São Miguel d'Oeste - Fórum</t>
  </si>
  <si>
    <t>Seara - Fórum</t>
  </si>
  <si>
    <t>Sombrio - Fórum</t>
  </si>
  <si>
    <t>Taió - Fórum</t>
  </si>
  <si>
    <t>Tangará - Fórum</t>
  </si>
  <si>
    <t>Tijucas - Fórum</t>
  </si>
  <si>
    <t>Timbó - Fórum</t>
  </si>
  <si>
    <t>TJSC - Almoxarifado/Patrimônio/Gráfica BR101</t>
  </si>
  <si>
    <t>TJSC - Anita Garibaldi</t>
  </si>
  <si>
    <t>TJSC - Galpão Almoxarifado/Patrimônio</t>
  </si>
  <si>
    <t>TJSC - Sede</t>
  </si>
  <si>
    <t>Trombudo Central - Fórum</t>
  </si>
  <si>
    <t>Tubarão - Fórum</t>
  </si>
  <si>
    <t>Tubarão - imóvel sob intervenção judicial</t>
  </si>
  <si>
    <t>Tubarão - Juizado Especial</t>
  </si>
  <si>
    <t>Turvo - Fórum</t>
  </si>
  <si>
    <t>Urubici - Fórum</t>
  </si>
  <si>
    <t>Urussanga - Fórum</t>
  </si>
  <si>
    <t>Videira - Fórum</t>
  </si>
  <si>
    <t>Xanxerê - Fórum</t>
  </si>
  <si>
    <t>Xaxim - Fórum</t>
  </si>
  <si>
    <t>TJSC - Arquivo Central Br 101</t>
  </si>
  <si>
    <t xml:space="preserve">TJSC - Av. Mauro Ramos </t>
  </si>
  <si>
    <t>TOTAL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</si>
</sst>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</numFmts>
  <fonts count="10">
    <font>
      <sz val="10"/>
      <name val="Arial"/>
      <family val="0"/>
    </font>
    <font>
      <sz val="10"/>
      <name val="Georgia"/>
      <family val="0"/>
    </font>
    <font>
      <b/>
      <sz val="10"/>
      <name val="Comic Sans MS"/>
      <family val="4"/>
    </font>
    <font>
      <b/>
      <sz val="12"/>
      <name val="Georgia"/>
      <family val="1"/>
    </font>
    <font>
      <b/>
      <sz val="10"/>
      <name val="Georgia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ahoma"/>
      <family val="2"/>
    </font>
    <font>
      <sz val="10"/>
      <color indexed="8"/>
      <name val="Georgia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44" fontId="1" fillId="0" borderId="3" xfId="15" applyFont="1" applyBorder="1" applyAlignment="1" applyProtection="1">
      <alignment/>
      <protection/>
    </xf>
    <xf numFmtId="0" fontId="1" fillId="0" borderId="4" xfId="18" applyFont="1" applyBorder="1" applyAlignment="1" applyProtection="1">
      <alignment horizontal="right"/>
      <protection/>
    </xf>
    <xf numFmtId="44" fontId="1" fillId="0" borderId="3" xfId="17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right"/>
      <protection/>
    </xf>
    <xf numFmtId="44" fontId="1" fillId="0" borderId="5" xfId="15" applyFont="1" applyBorder="1" applyAlignment="1" applyProtection="1">
      <alignment/>
      <protection/>
    </xf>
    <xf numFmtId="1" fontId="1" fillId="0" borderId="4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4" fontId="1" fillId="0" borderId="3" xfId="15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right"/>
      <protection/>
    </xf>
    <xf numFmtId="44" fontId="1" fillId="0" borderId="8" xfId="15" applyFont="1" applyBorder="1" applyAlignment="1" applyProtection="1">
      <alignment/>
      <protection/>
    </xf>
    <xf numFmtId="0" fontId="1" fillId="0" borderId="9" xfId="18" applyFont="1" applyBorder="1" applyAlignment="1" applyProtection="1">
      <alignment horizontal="right"/>
      <protection/>
    </xf>
    <xf numFmtId="44" fontId="1" fillId="0" borderId="8" xfId="17" applyFont="1" applyBorder="1" applyAlignment="1" applyProtection="1">
      <alignment/>
      <protection/>
    </xf>
    <xf numFmtId="0" fontId="1" fillId="0" borderId="6" xfId="0" applyFont="1" applyBorder="1" applyAlignment="1" applyProtection="1">
      <alignment horizontal="right"/>
      <protection/>
    </xf>
    <xf numFmtId="44" fontId="1" fillId="0" borderId="10" xfId="15" applyFont="1" applyBorder="1" applyAlignment="1" applyProtection="1">
      <alignment/>
      <protection/>
    </xf>
    <xf numFmtId="1" fontId="1" fillId="0" borderId="9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44" fontId="1" fillId="0" borderId="8" xfId="15" applyFont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right"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44" fontId="1" fillId="0" borderId="14" xfId="15" applyFont="1" applyBorder="1" applyAlignment="1" applyProtection="1">
      <alignment/>
      <protection/>
    </xf>
    <xf numFmtId="44" fontId="1" fillId="0" borderId="15" xfId="15" applyFont="1" applyBorder="1" applyAlignment="1" applyProtection="1">
      <alignment/>
      <protection/>
    </xf>
    <xf numFmtId="1" fontId="1" fillId="0" borderId="11" xfId="0" applyNumberFormat="1" applyFont="1" applyBorder="1" applyAlignment="1" applyProtection="1">
      <alignment/>
      <protection/>
    </xf>
    <xf numFmtId="44" fontId="1" fillId="0" borderId="16" xfId="15" applyFont="1" applyBorder="1" applyAlignment="1" applyProtection="1">
      <alignment horizontal="right"/>
      <protection/>
    </xf>
    <xf numFmtId="44" fontId="1" fillId="0" borderId="17" xfId="15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4" fontId="1" fillId="0" borderId="16" xfId="15" applyFont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2" borderId="18" xfId="0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center" vertical="center"/>
      <protection/>
    </xf>
    <xf numFmtId="0" fontId="4" fillId="2" borderId="20" xfId="0" applyFont="1" applyFill="1" applyBorder="1" applyAlignment="1" applyProtection="1">
      <alignment/>
      <protection/>
    </xf>
    <xf numFmtId="0" fontId="8" fillId="0" borderId="7" xfId="0" applyFont="1" applyBorder="1" applyAlignment="1" applyProtection="1">
      <alignment horizontal="right"/>
      <protection/>
    </xf>
    <xf numFmtId="44" fontId="8" fillId="0" borderId="10" xfId="15" applyFont="1" applyBorder="1" applyAlignment="1" applyProtection="1">
      <alignment/>
      <protection/>
    </xf>
    <xf numFmtId="0" fontId="4" fillId="2" borderId="11" xfId="0" applyFont="1" applyFill="1" applyBorder="1" applyAlignment="1" applyProtection="1">
      <alignment/>
      <protection/>
    </xf>
    <xf numFmtId="44" fontId="4" fillId="2" borderId="16" xfId="15" applyFont="1" applyFill="1" applyBorder="1" applyAlignment="1" applyProtection="1">
      <alignment/>
      <protection/>
    </xf>
    <xf numFmtId="44" fontId="1" fillId="0" borderId="21" xfId="15" applyFont="1" applyBorder="1" applyAlignment="1" applyProtection="1">
      <alignment/>
      <protection/>
    </xf>
    <xf numFmtId="0" fontId="1" fillId="0" borderId="7" xfId="18" applyFont="1" applyBorder="1" applyAlignment="1" applyProtection="1">
      <alignment horizontal="right"/>
      <protection/>
    </xf>
    <xf numFmtId="44" fontId="1" fillId="0" borderId="21" xfId="17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>
      <alignment/>
    </xf>
    <xf numFmtId="44" fontId="1" fillId="0" borderId="23" xfId="15" applyFont="1" applyBorder="1" applyAlignment="1" applyProtection="1">
      <alignment/>
      <protection/>
    </xf>
    <xf numFmtId="0" fontId="1" fillId="0" borderId="21" xfId="0" applyFont="1" applyBorder="1" applyAlignment="1" applyProtection="1">
      <alignment horizontal="right"/>
      <protection/>
    </xf>
    <xf numFmtId="44" fontId="1" fillId="0" borderId="6" xfId="15" applyFont="1" applyBorder="1" applyAlignment="1" applyProtection="1">
      <alignment/>
      <protection/>
    </xf>
    <xf numFmtId="0" fontId="1" fillId="2" borderId="7" xfId="0" applyFont="1" applyFill="1" applyBorder="1" applyAlignment="1" applyProtection="1">
      <alignment horizontal="right"/>
      <protection/>
    </xf>
    <xf numFmtId="44" fontId="1" fillId="2" borderId="8" xfId="15" applyFont="1" applyFill="1" applyBorder="1" applyAlignment="1" applyProtection="1">
      <alignment/>
      <protection/>
    </xf>
    <xf numFmtId="0" fontId="3" fillId="2" borderId="24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26" xfId="0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Moeda_Plan1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0"/>
  <sheetViews>
    <sheetView tabSelected="1" workbookViewId="0" topLeftCell="A1">
      <pane xSplit="1" topLeftCell="B1" activePane="topRight" state="frozen"/>
      <selection pane="topLeft" activeCell="A57" sqref="A57"/>
      <selection pane="topRight" activeCell="C28" sqref="C28"/>
    </sheetView>
  </sheetViews>
  <sheetFormatPr defaultColWidth="9.140625" defaultRowHeight="12.75"/>
  <cols>
    <col min="1" max="1" width="47.421875" style="0" bestFit="1" customWidth="1"/>
    <col min="2" max="2" width="10.140625" style="0" customWidth="1"/>
    <col min="3" max="3" width="16.421875" style="0" bestFit="1" customWidth="1"/>
    <col min="4" max="4" width="10.00390625" style="0" customWidth="1"/>
    <col min="5" max="5" width="16.00390625" style="0" customWidth="1"/>
    <col min="6" max="6" width="10.00390625" style="0" customWidth="1"/>
    <col min="7" max="7" width="16.28125" style="0" bestFit="1" customWidth="1"/>
    <col min="8" max="8" width="11.140625" style="0" customWidth="1"/>
    <col min="9" max="9" width="16.00390625" style="0" bestFit="1" customWidth="1"/>
    <col min="10" max="10" width="9.421875" style="0" customWidth="1"/>
    <col min="11" max="11" width="15.8515625" style="0" bestFit="1" customWidth="1"/>
    <col min="13" max="13" width="16.00390625" style="0" bestFit="1" customWidth="1"/>
    <col min="15" max="15" width="16.57421875" style="0" bestFit="1" customWidth="1"/>
    <col min="17" max="17" width="16.421875" style="0" bestFit="1" customWidth="1"/>
    <col min="19" max="19" width="16.00390625" style="0" bestFit="1" customWidth="1"/>
    <col min="21" max="21" width="16.00390625" style="0" bestFit="1" customWidth="1"/>
    <col min="22" max="22" width="14.421875" style="0" bestFit="1" customWidth="1"/>
    <col min="23" max="23" width="16.00390625" style="0" bestFit="1" customWidth="1"/>
    <col min="24" max="24" width="14.421875" style="0" bestFit="1" customWidth="1"/>
    <col min="25" max="25" width="16.00390625" style="0" bestFit="1" customWidth="1"/>
    <col min="26" max="26" width="12.140625" style="0" bestFit="1" customWidth="1"/>
    <col min="27" max="27" width="14.421875" style="0" bestFit="1" customWidth="1"/>
    <col min="28" max="28" width="19.57421875" style="0" bestFit="1" customWidth="1"/>
  </cols>
  <sheetData>
    <row r="1" spans="1:28" ht="16.5">
      <c r="A1" s="33" t="s">
        <v>0</v>
      </c>
      <c r="B1" s="60" t="s">
        <v>1</v>
      </c>
      <c r="C1" s="59"/>
      <c r="D1" s="58" t="s">
        <v>2</v>
      </c>
      <c r="E1" s="59"/>
      <c r="F1" s="58" t="s">
        <v>3</v>
      </c>
      <c r="G1" s="59"/>
      <c r="H1" s="58" t="s">
        <v>4</v>
      </c>
      <c r="I1" s="59"/>
      <c r="J1" s="58" t="s">
        <v>5</v>
      </c>
      <c r="K1" s="59"/>
      <c r="L1" s="58" t="s">
        <v>6</v>
      </c>
      <c r="M1" s="59"/>
      <c r="N1" s="58" t="s">
        <v>7</v>
      </c>
      <c r="O1" s="59"/>
      <c r="P1" s="58" t="s">
        <v>8</v>
      </c>
      <c r="Q1" s="59"/>
      <c r="R1" s="58" t="s">
        <v>9</v>
      </c>
      <c r="S1" s="59"/>
      <c r="T1" s="58" t="s">
        <v>10</v>
      </c>
      <c r="U1" s="59"/>
      <c r="V1" s="58" t="s">
        <v>11</v>
      </c>
      <c r="W1" s="59"/>
      <c r="X1" s="58" t="s">
        <v>12</v>
      </c>
      <c r="Y1" s="59"/>
      <c r="Z1" s="55" t="s">
        <v>13</v>
      </c>
      <c r="AA1" s="56"/>
      <c r="AB1" s="57"/>
    </row>
    <row r="2" spans="1:28" ht="17.25" thickBot="1">
      <c r="A2" s="34" t="s">
        <v>14</v>
      </c>
      <c r="B2" s="35" t="s">
        <v>15</v>
      </c>
      <c r="C2" s="36" t="s">
        <v>16</v>
      </c>
      <c r="D2" s="37" t="s">
        <v>15</v>
      </c>
      <c r="E2" s="36" t="s">
        <v>16</v>
      </c>
      <c r="F2" s="37" t="s">
        <v>15</v>
      </c>
      <c r="G2" s="36" t="s">
        <v>16</v>
      </c>
      <c r="H2" s="37" t="s">
        <v>15</v>
      </c>
      <c r="I2" s="36" t="s">
        <v>16</v>
      </c>
      <c r="J2" s="37" t="s">
        <v>15</v>
      </c>
      <c r="K2" s="36" t="s">
        <v>16</v>
      </c>
      <c r="L2" s="37" t="s">
        <v>15</v>
      </c>
      <c r="M2" s="36" t="s">
        <v>16</v>
      </c>
      <c r="N2" s="37" t="s">
        <v>15</v>
      </c>
      <c r="O2" s="36" t="s">
        <v>16</v>
      </c>
      <c r="P2" s="37" t="s">
        <v>15</v>
      </c>
      <c r="Q2" s="36" t="s">
        <v>16</v>
      </c>
      <c r="R2" s="37" t="s">
        <v>15</v>
      </c>
      <c r="S2" s="36" t="s">
        <v>16</v>
      </c>
      <c r="T2" s="37" t="s">
        <v>15</v>
      </c>
      <c r="U2" s="36" t="s">
        <v>16</v>
      </c>
      <c r="V2" s="37" t="s">
        <v>15</v>
      </c>
      <c r="W2" s="36" t="s">
        <v>16</v>
      </c>
      <c r="X2" s="37" t="s">
        <v>15</v>
      </c>
      <c r="Y2" s="36" t="s">
        <v>16</v>
      </c>
      <c r="Z2" s="37" t="s">
        <v>17</v>
      </c>
      <c r="AA2" s="38" t="s">
        <v>15</v>
      </c>
      <c r="AB2" s="36" t="s">
        <v>16</v>
      </c>
    </row>
    <row r="3" spans="1:28" ht="12.75">
      <c r="A3" s="1" t="s">
        <v>18</v>
      </c>
      <c r="B3" s="2">
        <v>3190</v>
      </c>
      <c r="C3" s="3">
        <v>1521.15</v>
      </c>
      <c r="D3" s="2">
        <v>3910</v>
      </c>
      <c r="E3" s="3">
        <v>1368.44</v>
      </c>
      <c r="F3" s="2">
        <v>3790</v>
      </c>
      <c r="G3" s="3">
        <v>1326.44</v>
      </c>
      <c r="H3" s="4">
        <v>3510</v>
      </c>
      <c r="I3" s="5">
        <v>1228.37</v>
      </c>
      <c r="J3" s="2">
        <v>2500</v>
      </c>
      <c r="K3" s="3">
        <v>877.04</v>
      </c>
      <c r="L3" s="2">
        <v>2250</v>
      </c>
      <c r="M3" s="3">
        <v>709.71</v>
      </c>
      <c r="N3" s="2">
        <v>2660</v>
      </c>
      <c r="O3" s="3">
        <v>838.8</v>
      </c>
      <c r="P3" s="2">
        <v>3090</v>
      </c>
      <c r="Q3" s="3">
        <v>1071.81</v>
      </c>
      <c r="R3" s="2">
        <v>2930</v>
      </c>
      <c r="S3" s="3">
        <v>1060.92</v>
      </c>
      <c r="T3" s="6">
        <v>2650</v>
      </c>
      <c r="U3" s="3">
        <v>959.09</v>
      </c>
      <c r="V3" s="2">
        <v>3190</v>
      </c>
      <c r="W3" s="3">
        <v>1151.02</v>
      </c>
      <c r="X3" s="2">
        <v>2920</v>
      </c>
      <c r="Y3" s="7">
        <v>1053.89</v>
      </c>
      <c r="Z3" s="8">
        <f>AVERAGE(B3,D3,F3,H3,J3,L3,N3,P3,R3,T3,V3,X3)</f>
        <v>3049.1666666666665</v>
      </c>
      <c r="AA3" s="9">
        <f aca="true" t="shared" si="0" ref="AA3:AB7">SUM(B3,D3,F3,H3,J3,L3,N3,P3,R3,T3,V3,X3)</f>
        <v>36590</v>
      </c>
      <c r="AB3" s="10">
        <f t="shared" si="0"/>
        <v>13166.68</v>
      </c>
    </row>
    <row r="4" spans="1:28" ht="12.75">
      <c r="A4" s="11" t="s">
        <v>19</v>
      </c>
      <c r="B4" s="12">
        <v>2130</v>
      </c>
      <c r="C4" s="13">
        <v>747.76</v>
      </c>
      <c r="D4" s="12">
        <v>2260</v>
      </c>
      <c r="E4" s="13">
        <v>789.2</v>
      </c>
      <c r="F4" s="12">
        <v>3090</v>
      </c>
      <c r="G4" s="13">
        <v>1053.78</v>
      </c>
      <c r="H4" s="14">
        <v>2470</v>
      </c>
      <c r="I4" s="15">
        <v>856.13</v>
      </c>
      <c r="J4" s="12">
        <v>1930</v>
      </c>
      <c r="K4" s="13">
        <v>681.76</v>
      </c>
      <c r="L4" s="12">
        <v>1740</v>
      </c>
      <c r="M4" s="13">
        <v>566.73</v>
      </c>
      <c r="N4" s="12">
        <v>1690</v>
      </c>
      <c r="O4" s="13">
        <v>552.36</v>
      </c>
      <c r="P4" s="12">
        <v>2060</v>
      </c>
      <c r="Q4" s="13">
        <v>719.11</v>
      </c>
      <c r="R4" s="12">
        <v>2140</v>
      </c>
      <c r="S4" s="13">
        <v>782.21</v>
      </c>
      <c r="T4" s="16">
        <v>2050</v>
      </c>
      <c r="U4" s="13">
        <v>752.06</v>
      </c>
      <c r="V4" s="12">
        <v>2020</v>
      </c>
      <c r="W4" s="13">
        <v>739.93</v>
      </c>
      <c r="X4" s="12">
        <v>2070</v>
      </c>
      <c r="Y4" s="17">
        <v>756.62</v>
      </c>
      <c r="Z4" s="18">
        <f>AVERAGE(B4,D4,F4,H4,J4,L4,N4,P4,R4,T4,V4,X4)</f>
        <v>2137.5</v>
      </c>
      <c r="AA4" s="19">
        <f t="shared" si="0"/>
        <v>25650</v>
      </c>
      <c r="AB4" s="20">
        <f t="shared" si="0"/>
        <v>8997.650000000001</v>
      </c>
    </row>
    <row r="5" spans="1:28" ht="12.75">
      <c r="A5" s="11" t="s">
        <v>20</v>
      </c>
      <c r="B5" s="12">
        <v>1222</v>
      </c>
      <c r="C5" s="13">
        <v>408.6</v>
      </c>
      <c r="D5" s="12">
        <v>1497</v>
      </c>
      <c r="E5" s="13">
        <v>500.55</v>
      </c>
      <c r="F5" s="12">
        <v>2029</v>
      </c>
      <c r="G5" s="13">
        <v>678.46</v>
      </c>
      <c r="H5" s="14">
        <v>2084</v>
      </c>
      <c r="I5" s="15">
        <v>696.84</v>
      </c>
      <c r="J5" s="12">
        <v>1748</v>
      </c>
      <c r="K5" s="13">
        <v>593.56</v>
      </c>
      <c r="L5" s="12">
        <v>1989</v>
      </c>
      <c r="M5" s="13">
        <v>599.4</v>
      </c>
      <c r="N5" s="12">
        <v>1758</v>
      </c>
      <c r="O5" s="13">
        <v>529.78</v>
      </c>
      <c r="P5" s="12">
        <v>2239</v>
      </c>
      <c r="Q5" s="13">
        <v>711.61</v>
      </c>
      <c r="R5" s="12">
        <v>1851</v>
      </c>
      <c r="S5" s="13">
        <v>639.53</v>
      </c>
      <c r="T5" s="16">
        <v>2049</v>
      </c>
      <c r="U5" s="13">
        <v>709.7</v>
      </c>
      <c r="V5" s="12">
        <v>1465</v>
      </c>
      <c r="W5" s="13">
        <v>505.81</v>
      </c>
      <c r="X5" s="12">
        <v>1788</v>
      </c>
      <c r="Y5" s="17">
        <v>617.51</v>
      </c>
      <c r="Z5" s="18">
        <f>AVERAGE(B5,D5,F5,H5,J5,L5,N5,P5,R5,T5,V5,X5)</f>
        <v>1809.9166666666667</v>
      </c>
      <c r="AA5" s="19">
        <f t="shared" si="0"/>
        <v>21719</v>
      </c>
      <c r="AB5" s="20">
        <f t="shared" si="0"/>
        <v>7191.35</v>
      </c>
    </row>
    <row r="6" spans="1:28" ht="12.75">
      <c r="A6" s="11" t="s">
        <v>21</v>
      </c>
      <c r="B6" s="12">
        <v>2593</v>
      </c>
      <c r="C6" s="13">
        <v>879.46</v>
      </c>
      <c r="D6" s="12">
        <v>2476</v>
      </c>
      <c r="E6" s="13">
        <v>842.16</v>
      </c>
      <c r="F6" s="12">
        <v>3656</v>
      </c>
      <c r="G6" s="13">
        <v>1218.32</v>
      </c>
      <c r="H6" s="14">
        <v>3736</v>
      </c>
      <c r="I6" s="15">
        <v>1243.83</v>
      </c>
      <c r="J6" s="12">
        <v>3425</v>
      </c>
      <c r="K6" s="13">
        <v>1171.84</v>
      </c>
      <c r="L6" s="12">
        <v>2536</v>
      </c>
      <c r="M6" s="13">
        <v>779.96</v>
      </c>
      <c r="N6" s="12">
        <v>2672</v>
      </c>
      <c r="O6" s="13">
        <v>819.04</v>
      </c>
      <c r="P6" s="12">
        <v>2234</v>
      </c>
      <c r="Q6" s="26">
        <v>745.1</v>
      </c>
      <c r="R6" s="12">
        <v>2793</v>
      </c>
      <c r="S6" s="13">
        <v>967.17</v>
      </c>
      <c r="T6" s="16">
        <v>2379</v>
      </c>
      <c r="U6" s="13">
        <v>843.82</v>
      </c>
      <c r="V6" s="12">
        <v>2167</v>
      </c>
      <c r="W6" s="13">
        <v>771.32</v>
      </c>
      <c r="X6" s="12">
        <v>2638</v>
      </c>
      <c r="Y6" s="17">
        <v>926.88</v>
      </c>
      <c r="Z6" s="18">
        <f>AVERAGE(B6,D6,F6,H6,J6,L6,N6,P6,R6,T6,V6,X6)</f>
        <v>2775.4166666666665</v>
      </c>
      <c r="AA6" s="19">
        <f t="shared" si="0"/>
        <v>33305</v>
      </c>
      <c r="AB6" s="20">
        <f t="shared" si="0"/>
        <v>11208.899999999998</v>
      </c>
    </row>
    <row r="7" spans="1:28" ht="12.75">
      <c r="A7" s="11" t="s">
        <v>22</v>
      </c>
      <c r="B7" s="12">
        <v>9185</v>
      </c>
      <c r="C7" s="44">
        <v>4554.79</v>
      </c>
      <c r="D7" s="12">
        <v>9595</v>
      </c>
      <c r="E7" s="44">
        <v>4695.88</v>
      </c>
      <c r="F7" s="12">
        <v>9693</v>
      </c>
      <c r="G7" s="44">
        <v>4738.15</v>
      </c>
      <c r="H7" s="45">
        <v>8973</v>
      </c>
      <c r="I7" s="46">
        <v>4494.22</v>
      </c>
      <c r="J7" s="12">
        <v>7071</v>
      </c>
      <c r="K7" s="44">
        <v>3613.1</v>
      </c>
      <c r="L7" s="12">
        <v>6292</v>
      </c>
      <c r="M7" s="44">
        <v>2981.17</v>
      </c>
      <c r="N7" s="12">
        <v>6643</v>
      </c>
      <c r="O7" s="44">
        <v>3112.17</v>
      </c>
      <c r="P7" s="51">
        <v>9425</v>
      </c>
      <c r="Q7" s="52">
        <v>3837.42</v>
      </c>
      <c r="R7" s="12">
        <v>10398</v>
      </c>
      <c r="S7" s="44">
        <v>4328.35</v>
      </c>
      <c r="T7" s="12">
        <v>13965</v>
      </c>
      <c r="U7" s="44">
        <v>5614.79</v>
      </c>
      <c r="V7" s="12">
        <v>13928</v>
      </c>
      <c r="W7" s="44">
        <v>5776.46</v>
      </c>
      <c r="X7" s="12">
        <v>8043</v>
      </c>
      <c r="Y7" s="44">
        <v>4581.2</v>
      </c>
      <c r="Z7" s="18">
        <f>AVERAGE(B7,D7,F7,H7,J7,L7,N7,P7,R7,T7,V7,X7)</f>
        <v>9434.25</v>
      </c>
      <c r="AA7" s="19">
        <f t="shared" si="0"/>
        <v>113211</v>
      </c>
      <c r="AB7" s="20">
        <f t="shared" si="0"/>
        <v>52327.69999999999</v>
      </c>
    </row>
    <row r="8" spans="1:28" ht="12.75">
      <c r="A8" s="19" t="s">
        <v>23</v>
      </c>
      <c r="B8" s="12">
        <v>1670</v>
      </c>
      <c r="C8" s="13">
        <v>489.39</v>
      </c>
      <c r="D8" s="12">
        <v>1900</v>
      </c>
      <c r="E8" s="13">
        <v>555.55</v>
      </c>
      <c r="F8" s="12">
        <v>2650</v>
      </c>
      <c r="G8" s="13">
        <v>771.3</v>
      </c>
      <c r="H8" s="12">
        <v>2080</v>
      </c>
      <c r="I8" s="13">
        <v>607.33</v>
      </c>
      <c r="J8" s="12">
        <v>1940</v>
      </c>
      <c r="K8" s="13">
        <v>538.29</v>
      </c>
      <c r="L8" s="12">
        <v>2190</v>
      </c>
      <c r="M8" s="13">
        <v>638.98</v>
      </c>
      <c r="N8" s="12">
        <v>370</v>
      </c>
      <c r="O8" s="13">
        <v>113.93</v>
      </c>
      <c r="P8" s="12">
        <v>2180</v>
      </c>
      <c r="Q8" s="50">
        <v>694.85</v>
      </c>
      <c r="R8" s="12">
        <v>1730</v>
      </c>
      <c r="S8" s="13">
        <v>553.27</v>
      </c>
      <c r="T8" s="12">
        <v>1750</v>
      </c>
      <c r="U8" s="13">
        <v>559.57</v>
      </c>
      <c r="V8" s="12">
        <v>1780</v>
      </c>
      <c r="W8" s="13">
        <v>569.81</v>
      </c>
      <c r="X8" s="12">
        <v>2130</v>
      </c>
      <c r="Y8" s="17">
        <v>679.92</v>
      </c>
      <c r="Z8" s="18">
        <f aca="true" t="shared" si="1" ref="Z8:Z70">AVERAGE(B8,D8,F8,H8,J8,L8,N8,P8,R8,T8,V8,X8)</f>
        <v>1864.1666666666667</v>
      </c>
      <c r="AA8" s="19">
        <f aca="true" t="shared" si="2" ref="AA8:AB70">SUM(B8,D8,F8,H8,J8,L8,N8,P8,R8,T8,V8,X8)</f>
        <v>22370</v>
      </c>
      <c r="AB8" s="20">
        <f t="shared" si="2"/>
        <v>6772.189999999999</v>
      </c>
    </row>
    <row r="9" spans="1:28" ht="12.75">
      <c r="A9" s="11" t="s">
        <v>24</v>
      </c>
      <c r="B9" s="12">
        <v>2345</v>
      </c>
      <c r="C9" s="13">
        <v>759.53</v>
      </c>
      <c r="D9" s="12">
        <v>2167</v>
      </c>
      <c r="E9" s="13">
        <v>702.78</v>
      </c>
      <c r="F9" s="12">
        <v>2674</v>
      </c>
      <c r="G9" s="13">
        <v>864.41</v>
      </c>
      <c r="H9" s="14">
        <v>3201</v>
      </c>
      <c r="I9" s="15">
        <v>1032.4</v>
      </c>
      <c r="J9" s="12">
        <v>2256</v>
      </c>
      <c r="K9" s="13">
        <v>750.77</v>
      </c>
      <c r="L9" s="12">
        <v>1836</v>
      </c>
      <c r="M9" s="13">
        <v>539.47</v>
      </c>
      <c r="N9" s="12">
        <v>1774</v>
      </c>
      <c r="O9" s="13">
        <v>521.66</v>
      </c>
      <c r="P9" s="12">
        <v>1867</v>
      </c>
      <c r="Q9" s="13">
        <v>580.7</v>
      </c>
      <c r="R9" s="12">
        <v>1775</v>
      </c>
      <c r="S9" s="13">
        <v>597.78</v>
      </c>
      <c r="T9" s="16">
        <v>1627</v>
      </c>
      <c r="U9" s="13">
        <v>550.23</v>
      </c>
      <c r="V9" s="12">
        <v>1736</v>
      </c>
      <c r="W9" s="13">
        <v>584.39</v>
      </c>
      <c r="X9" s="12">
        <v>1713</v>
      </c>
      <c r="Y9" s="17">
        <v>576.98</v>
      </c>
      <c r="Z9" s="18">
        <f t="shared" si="1"/>
        <v>2080.9166666666665</v>
      </c>
      <c r="AA9" s="19">
        <f t="shared" si="2"/>
        <v>24971</v>
      </c>
      <c r="AB9" s="20">
        <f t="shared" si="2"/>
        <v>8061.1</v>
      </c>
    </row>
    <row r="10" spans="1:28" ht="12.75">
      <c r="A10" s="11" t="s">
        <v>25</v>
      </c>
      <c r="B10" s="12">
        <v>42179</v>
      </c>
      <c r="C10" s="13">
        <v>8360.79</v>
      </c>
      <c r="D10" s="12">
        <v>28868</v>
      </c>
      <c r="E10" s="13">
        <v>6641.75</v>
      </c>
      <c r="F10" s="12">
        <v>31758</v>
      </c>
      <c r="G10" s="13">
        <v>7953.15</v>
      </c>
      <c r="H10" s="14">
        <v>25955</v>
      </c>
      <c r="I10" s="15">
        <v>6842.57</v>
      </c>
      <c r="J10" s="12">
        <v>21827</v>
      </c>
      <c r="K10" s="13">
        <v>5622.09</v>
      </c>
      <c r="L10" s="12">
        <v>21052</v>
      </c>
      <c r="M10" s="13">
        <v>4770.75</v>
      </c>
      <c r="N10" s="12">
        <f>1714+16901</f>
        <v>18615</v>
      </c>
      <c r="O10" s="13">
        <v>4312.37</v>
      </c>
      <c r="P10" s="12">
        <f>1752+17862</f>
        <v>19614</v>
      </c>
      <c r="Q10" s="13">
        <v>5078.72</v>
      </c>
      <c r="R10" s="12">
        <f>1722+16330</f>
        <v>18052</v>
      </c>
      <c r="S10" s="13">
        <v>5101.7</v>
      </c>
      <c r="T10" s="16">
        <f>1456+18687</f>
        <v>20143</v>
      </c>
      <c r="U10" s="13">
        <v>5243.55</v>
      </c>
      <c r="V10" s="12">
        <f>935+20710</f>
        <v>21645</v>
      </c>
      <c r="W10" s="13">
        <v>6459.03</v>
      </c>
      <c r="X10" s="12">
        <f>277+7379</f>
        <v>7656</v>
      </c>
      <c r="Y10" s="17">
        <v>3314.3</v>
      </c>
      <c r="Z10" s="18">
        <f t="shared" si="1"/>
        <v>23113.666666666668</v>
      </c>
      <c r="AA10" s="19">
        <f t="shared" si="2"/>
        <v>277364</v>
      </c>
      <c r="AB10" s="20">
        <f t="shared" si="2"/>
        <v>69700.77000000002</v>
      </c>
    </row>
    <row r="11" spans="1:28" ht="12.75">
      <c r="A11" s="11" t="s">
        <v>26</v>
      </c>
      <c r="B11" s="12">
        <v>4117</v>
      </c>
      <c r="C11" s="13">
        <v>814.35</v>
      </c>
      <c r="D11" s="12">
        <v>3162</v>
      </c>
      <c r="E11" s="13">
        <v>712.66</v>
      </c>
      <c r="F11" s="12">
        <v>3265</v>
      </c>
      <c r="G11" s="13">
        <v>741.06</v>
      </c>
      <c r="H11" s="14">
        <v>2235</v>
      </c>
      <c r="I11" s="15">
        <v>606.29</v>
      </c>
      <c r="J11" s="12">
        <v>1715</v>
      </c>
      <c r="K11" s="13">
        <v>566.43</v>
      </c>
      <c r="L11" s="12">
        <v>1482</v>
      </c>
      <c r="M11" s="13">
        <v>507.45</v>
      </c>
      <c r="N11" s="12">
        <f>43+1302</f>
        <v>1345</v>
      </c>
      <c r="O11" s="13">
        <v>481.04</v>
      </c>
      <c r="P11" s="12">
        <f>66+1517</f>
        <v>1583</v>
      </c>
      <c r="Q11" s="13">
        <v>585.92</v>
      </c>
      <c r="R11" s="12">
        <f>76+1435</f>
        <v>1511</v>
      </c>
      <c r="S11" s="13">
        <v>609.61</v>
      </c>
      <c r="T11" s="16">
        <f>54+1502</f>
        <v>1556</v>
      </c>
      <c r="U11" s="13">
        <v>599.53</v>
      </c>
      <c r="V11" s="12">
        <f>34+1956</f>
        <v>1990</v>
      </c>
      <c r="W11" s="13">
        <v>651.52</v>
      </c>
      <c r="X11" s="12">
        <v>910</v>
      </c>
      <c r="Y11" s="17">
        <v>463.52</v>
      </c>
      <c r="Z11" s="18">
        <f t="shared" si="1"/>
        <v>2072.5833333333335</v>
      </c>
      <c r="AA11" s="19">
        <f t="shared" si="2"/>
        <v>24871</v>
      </c>
      <c r="AB11" s="20">
        <f t="shared" si="2"/>
        <v>7339.379999999999</v>
      </c>
    </row>
    <row r="12" spans="1:28" ht="12.75">
      <c r="A12" s="11" t="s">
        <v>27</v>
      </c>
      <c r="B12" s="12">
        <v>8118</v>
      </c>
      <c r="C12" s="13">
        <v>2307.57</v>
      </c>
      <c r="D12" s="12">
        <v>6150</v>
      </c>
      <c r="E12" s="13">
        <v>1986.94</v>
      </c>
      <c r="F12" s="12">
        <v>6980</v>
      </c>
      <c r="G12" s="13">
        <v>2165.86</v>
      </c>
      <c r="H12" s="14">
        <v>5289</v>
      </c>
      <c r="I12" s="15">
        <v>1832.02</v>
      </c>
      <c r="J12" s="12">
        <v>4459</v>
      </c>
      <c r="K12" s="13">
        <v>1412.19</v>
      </c>
      <c r="L12" s="12">
        <v>4459</v>
      </c>
      <c r="M12" s="13">
        <v>1318.8</v>
      </c>
      <c r="N12" s="12">
        <v>4428</v>
      </c>
      <c r="O12" s="13">
        <v>1310.35</v>
      </c>
      <c r="P12" s="12">
        <v>4121</v>
      </c>
      <c r="Q12" s="13">
        <v>1546.67</v>
      </c>
      <c r="R12" s="12">
        <v>4028</v>
      </c>
      <c r="S12" s="13">
        <v>1613.71</v>
      </c>
      <c r="T12" s="16">
        <v>4151</v>
      </c>
      <c r="U12" s="13">
        <v>1635.55</v>
      </c>
      <c r="V12" s="12">
        <v>4859</v>
      </c>
      <c r="W12" s="13">
        <v>2090.52</v>
      </c>
      <c r="X12" s="12">
        <v>1599</v>
      </c>
      <c r="Y12" s="17">
        <v>1256.46</v>
      </c>
      <c r="Z12" s="18">
        <f t="shared" si="1"/>
        <v>4886.75</v>
      </c>
      <c r="AA12" s="19">
        <f t="shared" si="2"/>
        <v>58641</v>
      </c>
      <c r="AB12" s="20">
        <f t="shared" si="2"/>
        <v>20476.64</v>
      </c>
    </row>
    <row r="13" spans="1:28" ht="12.75">
      <c r="A13" s="11" t="s">
        <v>28</v>
      </c>
      <c r="B13" s="12">
        <v>6672</v>
      </c>
      <c r="C13" s="13">
        <v>1323.04</v>
      </c>
      <c r="D13" s="12">
        <v>5378</v>
      </c>
      <c r="E13" s="13">
        <v>1124.01</v>
      </c>
      <c r="F13" s="12">
        <v>6115</v>
      </c>
      <c r="G13" s="13">
        <v>1296.13</v>
      </c>
      <c r="H13" s="14">
        <v>4648</v>
      </c>
      <c r="I13" s="15">
        <v>1109.07</v>
      </c>
      <c r="J13" s="12">
        <v>3323</v>
      </c>
      <c r="K13" s="13">
        <v>880.83</v>
      </c>
      <c r="L13" s="12">
        <v>3488</v>
      </c>
      <c r="M13" s="13">
        <v>863.34</v>
      </c>
      <c r="N13" s="12">
        <f>208+2594</f>
        <v>2802</v>
      </c>
      <c r="O13" s="13">
        <v>762.02</v>
      </c>
      <c r="P13" s="12">
        <f>215+2771</f>
        <v>2986</v>
      </c>
      <c r="Q13" s="13">
        <v>908.15</v>
      </c>
      <c r="R13" s="12">
        <f>188+2458</f>
        <v>2646</v>
      </c>
      <c r="S13" s="13">
        <v>979.37</v>
      </c>
      <c r="T13" s="16">
        <f>221+3295</f>
        <v>3516</v>
      </c>
      <c r="U13" s="13">
        <v>1011.68</v>
      </c>
      <c r="V13" s="12">
        <f>139+3642</f>
        <v>3781</v>
      </c>
      <c r="W13" s="13">
        <v>1301.15</v>
      </c>
      <c r="X13" s="12">
        <f>42+1318</f>
        <v>1360</v>
      </c>
      <c r="Y13" s="17">
        <v>642.88</v>
      </c>
      <c r="Z13" s="18">
        <f t="shared" si="1"/>
        <v>3892.9166666666665</v>
      </c>
      <c r="AA13" s="19">
        <f t="shared" si="2"/>
        <v>46715</v>
      </c>
      <c r="AB13" s="20">
        <f t="shared" si="2"/>
        <v>12201.67</v>
      </c>
    </row>
    <row r="14" spans="1:28" ht="12.75">
      <c r="A14" s="11" t="s">
        <v>29</v>
      </c>
      <c r="B14" s="12">
        <v>62174</v>
      </c>
      <c r="C14" s="13">
        <v>13896.21</v>
      </c>
      <c r="D14" s="12">
        <v>42489</v>
      </c>
      <c r="E14" s="13">
        <v>9364.16</v>
      </c>
      <c r="F14" s="12">
        <v>53470</v>
      </c>
      <c r="G14" s="13">
        <v>13868.13</v>
      </c>
      <c r="H14" s="14">
        <v>41924</v>
      </c>
      <c r="I14" s="15">
        <v>10999.56</v>
      </c>
      <c r="J14" s="12">
        <v>34818</v>
      </c>
      <c r="K14" s="13">
        <v>9238.91</v>
      </c>
      <c r="L14" s="12">
        <v>34986</v>
      </c>
      <c r="M14" s="13">
        <v>9069.33</v>
      </c>
      <c r="N14" s="12">
        <f>3125+28287</f>
        <v>31412</v>
      </c>
      <c r="O14" s="13">
        <v>8431.91</v>
      </c>
      <c r="P14" s="12">
        <f>2865+28216</f>
        <v>31081</v>
      </c>
      <c r="Q14" s="13">
        <v>9479.25</v>
      </c>
      <c r="R14" s="12">
        <f>2613+24221</f>
        <v>26834</v>
      </c>
      <c r="S14" s="13">
        <v>8963.55</v>
      </c>
      <c r="T14" s="16">
        <f>2689+31002</f>
        <v>33691</v>
      </c>
      <c r="U14" s="13">
        <v>10083.49</v>
      </c>
      <c r="V14" s="12">
        <f>1920+34101</f>
        <v>36021</v>
      </c>
      <c r="W14" s="13">
        <v>10018.58</v>
      </c>
      <c r="X14" s="12">
        <f>1920+34101</f>
        <v>36021</v>
      </c>
      <c r="Y14" s="17">
        <v>15021.82</v>
      </c>
      <c r="Z14" s="18">
        <f t="shared" si="1"/>
        <v>38743.416666666664</v>
      </c>
      <c r="AA14" s="19">
        <f t="shared" si="2"/>
        <v>464921</v>
      </c>
      <c r="AB14" s="20">
        <f t="shared" si="2"/>
        <v>128434.90000000002</v>
      </c>
    </row>
    <row r="15" spans="1:28" ht="12.75">
      <c r="A15" s="11" t="s">
        <v>30</v>
      </c>
      <c r="B15" s="12">
        <v>7657</v>
      </c>
      <c r="C15" s="13">
        <v>2599.57</v>
      </c>
      <c r="D15" s="12">
        <v>7288</v>
      </c>
      <c r="E15" s="13">
        <v>2533.68</v>
      </c>
      <c r="F15" s="12">
        <v>8825</v>
      </c>
      <c r="G15" s="13">
        <v>2869.58</v>
      </c>
      <c r="H15" s="14">
        <v>7073</v>
      </c>
      <c r="I15" s="15">
        <v>2616.66</v>
      </c>
      <c r="J15" s="12">
        <v>4859</v>
      </c>
      <c r="K15" s="13">
        <v>1823.65</v>
      </c>
      <c r="L15" s="12">
        <v>4982</v>
      </c>
      <c r="M15" s="13">
        <v>1723.76</v>
      </c>
      <c r="N15" s="12">
        <v>4951</v>
      </c>
      <c r="O15" s="13">
        <v>1714.93</v>
      </c>
      <c r="P15" s="12">
        <v>4766</v>
      </c>
      <c r="Q15" s="13">
        <v>2125.18</v>
      </c>
      <c r="R15" s="12">
        <v>4336</v>
      </c>
      <c r="S15" s="13">
        <v>2174.93</v>
      </c>
      <c r="T15" s="16">
        <v>5289</v>
      </c>
      <c r="U15" s="13">
        <v>3312.48</v>
      </c>
      <c r="V15" s="12">
        <v>6119</v>
      </c>
      <c r="W15" s="13">
        <v>4114.47</v>
      </c>
      <c r="X15" s="12">
        <v>2306</v>
      </c>
      <c r="Y15" s="17">
        <v>2785.87</v>
      </c>
      <c r="Z15" s="18">
        <f t="shared" si="1"/>
        <v>5704.25</v>
      </c>
      <c r="AA15" s="19">
        <f t="shared" si="2"/>
        <v>68451</v>
      </c>
      <c r="AB15" s="20">
        <f t="shared" si="2"/>
        <v>30394.76</v>
      </c>
    </row>
    <row r="16" spans="1:28" ht="12.75">
      <c r="A16" s="11" t="s">
        <v>31</v>
      </c>
      <c r="B16" s="12">
        <v>770</v>
      </c>
      <c r="C16" s="13">
        <v>366.87</v>
      </c>
      <c r="D16" s="12">
        <v>850</v>
      </c>
      <c r="E16" s="13">
        <v>392.37</v>
      </c>
      <c r="F16" s="12">
        <v>1010</v>
      </c>
      <c r="G16" s="13">
        <v>443.38</v>
      </c>
      <c r="H16" s="14">
        <v>870</v>
      </c>
      <c r="I16" s="15">
        <v>398.74</v>
      </c>
      <c r="J16" s="12">
        <v>1270</v>
      </c>
      <c r="K16" s="13">
        <v>529.26</v>
      </c>
      <c r="L16" s="12">
        <v>1050</v>
      </c>
      <c r="M16" s="13">
        <v>423.08</v>
      </c>
      <c r="N16" s="12">
        <v>960</v>
      </c>
      <c r="O16" s="13">
        <v>397.22</v>
      </c>
      <c r="P16" s="12">
        <v>1050</v>
      </c>
      <c r="Q16" s="13">
        <v>443.2</v>
      </c>
      <c r="R16" s="12">
        <v>1020</v>
      </c>
      <c r="S16" s="13">
        <v>459.04</v>
      </c>
      <c r="T16" s="16">
        <v>1100</v>
      </c>
      <c r="U16" s="13">
        <v>485.32</v>
      </c>
      <c r="V16" s="12">
        <v>1050</v>
      </c>
      <c r="W16" s="13">
        <v>467.62</v>
      </c>
      <c r="X16" s="12">
        <v>1050</v>
      </c>
      <c r="Y16" s="17">
        <v>467.73</v>
      </c>
      <c r="Z16" s="18">
        <f t="shared" si="1"/>
        <v>1004.1666666666666</v>
      </c>
      <c r="AA16" s="19">
        <f t="shared" si="2"/>
        <v>12050</v>
      </c>
      <c r="AB16" s="20">
        <f t="shared" si="2"/>
        <v>5273.83</v>
      </c>
    </row>
    <row r="17" spans="1:28" ht="12.75">
      <c r="A17" s="19" t="s">
        <v>32</v>
      </c>
      <c r="B17" s="12">
        <v>3700</v>
      </c>
      <c r="C17" s="13">
        <v>1708.92</v>
      </c>
      <c r="D17" s="12">
        <v>3060</v>
      </c>
      <c r="E17" s="13">
        <v>1413.32</v>
      </c>
      <c r="F17" s="12">
        <v>4000</v>
      </c>
      <c r="G17" s="13">
        <v>1847.48</v>
      </c>
      <c r="H17" s="12">
        <v>3160</v>
      </c>
      <c r="I17" s="13">
        <v>1459.51</v>
      </c>
      <c r="J17" s="12">
        <v>2680</v>
      </c>
      <c r="K17" s="13">
        <v>1234.68</v>
      </c>
      <c r="L17" s="12">
        <v>2400</v>
      </c>
      <c r="M17" s="13">
        <v>997.68</v>
      </c>
      <c r="N17" s="12">
        <v>1960</v>
      </c>
      <c r="O17" s="13">
        <v>814.77</v>
      </c>
      <c r="P17" s="12">
        <v>1920</v>
      </c>
      <c r="Q17" s="13">
        <v>847.18</v>
      </c>
      <c r="R17" s="12">
        <v>2180</v>
      </c>
      <c r="S17" s="13">
        <v>1061</v>
      </c>
      <c r="T17" s="12">
        <v>3280</v>
      </c>
      <c r="U17" s="13">
        <v>1596.38</v>
      </c>
      <c r="V17" s="12">
        <v>4900</v>
      </c>
      <c r="W17" s="13">
        <v>2384.83</v>
      </c>
      <c r="X17" s="40">
        <v>7200</v>
      </c>
      <c r="Y17" s="41">
        <v>3504.24</v>
      </c>
      <c r="Z17" s="18">
        <f t="shared" si="1"/>
        <v>3370</v>
      </c>
      <c r="AA17" s="19">
        <f t="shared" si="2"/>
        <v>40440</v>
      </c>
      <c r="AB17" s="20">
        <f t="shared" si="2"/>
        <v>18869.99</v>
      </c>
    </row>
    <row r="18" spans="1:28" ht="12.75">
      <c r="A18" s="11" t="s">
        <v>33</v>
      </c>
      <c r="B18" s="12">
        <v>37009</v>
      </c>
      <c r="C18" s="13">
        <v>8141.81</v>
      </c>
      <c r="D18" s="12">
        <v>29361</v>
      </c>
      <c r="E18" s="13">
        <v>6801.66</v>
      </c>
      <c r="F18" s="12">
        <v>27672</v>
      </c>
      <c r="G18" s="13">
        <v>7165.14</v>
      </c>
      <c r="H18" s="12">
        <v>30515</v>
      </c>
      <c r="I18" s="13">
        <v>7357.55</v>
      </c>
      <c r="J18" s="12">
        <v>20098</v>
      </c>
      <c r="K18" s="13">
        <v>5331.91</v>
      </c>
      <c r="L18" s="12">
        <v>20924</v>
      </c>
      <c r="M18" s="13">
        <v>4805.08</v>
      </c>
      <c r="N18" s="12">
        <f>1130+12844</f>
        <v>13974</v>
      </c>
      <c r="O18" s="13">
        <v>3720.34</v>
      </c>
      <c r="P18" s="12">
        <f>1219+13881</f>
        <v>15100</v>
      </c>
      <c r="Q18" s="13">
        <v>4538.17</v>
      </c>
      <c r="R18" s="12">
        <f>1092+11633</f>
        <v>12725</v>
      </c>
      <c r="S18" s="13">
        <v>4248.65</v>
      </c>
      <c r="T18" s="16">
        <f>1035+17736</f>
        <v>18771</v>
      </c>
      <c r="U18" s="13">
        <v>6714.38</v>
      </c>
      <c r="V18" s="12">
        <f>982+22299</f>
        <v>23281</v>
      </c>
      <c r="W18" s="13">
        <v>7140.61</v>
      </c>
      <c r="X18" s="12">
        <f>982+22299</f>
        <v>23281</v>
      </c>
      <c r="Y18" s="17">
        <v>6874.91</v>
      </c>
      <c r="Z18" s="18">
        <f t="shared" si="1"/>
        <v>22725.916666666668</v>
      </c>
      <c r="AA18" s="19">
        <f t="shared" si="2"/>
        <v>272711</v>
      </c>
      <c r="AB18" s="20">
        <f t="shared" si="2"/>
        <v>72840.21</v>
      </c>
    </row>
    <row r="19" spans="1:28" ht="12.75">
      <c r="A19" s="11" t="s">
        <v>34</v>
      </c>
      <c r="B19" s="12">
        <v>7596</v>
      </c>
      <c r="C19" s="13">
        <v>1610.68</v>
      </c>
      <c r="D19" s="12">
        <v>5408</v>
      </c>
      <c r="E19" s="13">
        <v>1702.55</v>
      </c>
      <c r="F19" s="12">
        <v>4383</v>
      </c>
      <c r="G19" s="13">
        <v>1230.59</v>
      </c>
      <c r="H19" s="12">
        <v>3763</v>
      </c>
      <c r="I19" s="13">
        <v>1162.46</v>
      </c>
      <c r="J19" s="12">
        <v>3558</v>
      </c>
      <c r="K19" s="13">
        <v>1154.98</v>
      </c>
      <c r="L19" s="12">
        <v>3113</v>
      </c>
      <c r="M19" s="13">
        <v>1025.76</v>
      </c>
      <c r="N19" s="12">
        <f>292+2872</f>
        <v>3164</v>
      </c>
      <c r="O19" s="13">
        <v>1008.27</v>
      </c>
      <c r="P19" s="12">
        <f>369+3499</f>
        <v>3868</v>
      </c>
      <c r="Q19" s="13">
        <v>1329.77</v>
      </c>
      <c r="R19" s="12">
        <f>333+3697</f>
        <v>4030</v>
      </c>
      <c r="S19" s="13">
        <v>1362.19</v>
      </c>
      <c r="T19" s="16">
        <f>246+3138</f>
        <v>3384</v>
      </c>
      <c r="U19" s="13">
        <v>1192.61</v>
      </c>
      <c r="V19" s="12">
        <f>82+3144</f>
        <v>3226</v>
      </c>
      <c r="W19" s="13">
        <v>1031.99</v>
      </c>
      <c r="X19" s="12">
        <f>51+1411</f>
        <v>1462</v>
      </c>
      <c r="Y19" s="17">
        <v>706.65</v>
      </c>
      <c r="Z19" s="18">
        <f t="shared" si="1"/>
        <v>3912.9166666666665</v>
      </c>
      <c r="AA19" s="19">
        <f t="shared" si="2"/>
        <v>46955</v>
      </c>
      <c r="AB19" s="20">
        <f t="shared" si="2"/>
        <v>14518.500000000002</v>
      </c>
    </row>
    <row r="20" spans="1:28" ht="12.75">
      <c r="A20" s="11" t="s">
        <v>35</v>
      </c>
      <c r="B20" s="53"/>
      <c r="C20" s="54"/>
      <c r="D20" s="53"/>
      <c r="E20" s="54"/>
      <c r="F20" s="53"/>
      <c r="G20" s="54"/>
      <c r="H20" s="53"/>
      <c r="I20" s="54"/>
      <c r="J20" s="53"/>
      <c r="K20" s="54"/>
      <c r="L20" s="53"/>
      <c r="M20" s="54"/>
      <c r="N20" s="12">
        <v>2752</v>
      </c>
      <c r="O20" s="13">
        <v>1070.08</v>
      </c>
      <c r="P20" s="12">
        <v>2684</v>
      </c>
      <c r="Q20" s="13">
        <v>140.92</v>
      </c>
      <c r="R20" s="12">
        <v>2627</v>
      </c>
      <c r="S20" s="13">
        <v>1177.86</v>
      </c>
      <c r="T20" s="16">
        <v>2688</v>
      </c>
      <c r="U20" s="13">
        <v>1222.4</v>
      </c>
      <c r="V20" s="12">
        <v>1314</v>
      </c>
      <c r="W20" s="13">
        <v>449.15</v>
      </c>
      <c r="X20" s="12">
        <v>3185</v>
      </c>
      <c r="Y20" s="17">
        <v>1066.37</v>
      </c>
      <c r="Z20" s="18">
        <f>AVERAGE(N20,P20,R20,T20,V20,X20)</f>
        <v>2541.6666666666665</v>
      </c>
      <c r="AA20" s="19">
        <f t="shared" si="2"/>
        <v>15250</v>
      </c>
      <c r="AB20" s="20">
        <f t="shared" si="2"/>
        <v>5126.78</v>
      </c>
    </row>
    <row r="21" spans="1:28" ht="12.75">
      <c r="A21" s="11" t="s">
        <v>36</v>
      </c>
      <c r="B21" s="12">
        <v>887</v>
      </c>
      <c r="C21" s="13">
        <v>318.73</v>
      </c>
      <c r="D21" s="12">
        <v>1212</v>
      </c>
      <c r="E21" s="13">
        <v>435.53</v>
      </c>
      <c r="F21" s="12">
        <v>1521</v>
      </c>
      <c r="G21" s="13">
        <v>546.56</v>
      </c>
      <c r="H21" s="14">
        <v>1560</v>
      </c>
      <c r="I21" s="15">
        <v>560.57</v>
      </c>
      <c r="J21" s="12">
        <v>1190</v>
      </c>
      <c r="K21" s="13">
        <v>439.61</v>
      </c>
      <c r="L21" s="12">
        <v>1155</v>
      </c>
      <c r="M21" s="13">
        <v>374.06</v>
      </c>
      <c r="N21" s="12">
        <v>1100</v>
      </c>
      <c r="O21" s="13">
        <v>356.25</v>
      </c>
      <c r="P21" s="12">
        <v>1282</v>
      </c>
      <c r="Q21" s="13">
        <v>435.56</v>
      </c>
      <c r="R21" s="12">
        <v>1333</v>
      </c>
      <c r="S21" s="13">
        <v>487.53</v>
      </c>
      <c r="T21" s="16">
        <v>1180</v>
      </c>
      <c r="U21" s="13">
        <v>438.08</v>
      </c>
      <c r="V21" s="12">
        <v>945</v>
      </c>
      <c r="W21" s="13">
        <v>349.78</v>
      </c>
      <c r="X21" s="12">
        <v>1242</v>
      </c>
      <c r="Y21" s="17">
        <v>459.83</v>
      </c>
      <c r="Z21" s="18">
        <f t="shared" si="1"/>
        <v>1217.25</v>
      </c>
      <c r="AA21" s="19">
        <f t="shared" si="2"/>
        <v>14607</v>
      </c>
      <c r="AB21" s="20">
        <f t="shared" si="2"/>
        <v>5202.089999999999</v>
      </c>
    </row>
    <row r="22" spans="1:28" ht="12.75">
      <c r="A22" s="11" t="s">
        <v>37</v>
      </c>
      <c r="B22" s="12">
        <v>5105</v>
      </c>
      <c r="C22" s="13">
        <v>1492.77</v>
      </c>
      <c r="D22" s="12">
        <v>3875</v>
      </c>
      <c r="E22" s="13">
        <v>1233.08</v>
      </c>
      <c r="F22" s="12">
        <v>3813</v>
      </c>
      <c r="G22" s="13">
        <v>1222.01</v>
      </c>
      <c r="H22" s="12">
        <v>3567</v>
      </c>
      <c r="I22" s="13">
        <v>1177.28</v>
      </c>
      <c r="J22" s="12">
        <v>3752</v>
      </c>
      <c r="K22" s="13">
        <v>1187.53</v>
      </c>
      <c r="L22" s="12">
        <v>4367</v>
      </c>
      <c r="M22" s="13">
        <v>1227.08</v>
      </c>
      <c r="N22" s="12">
        <v>4305</v>
      </c>
      <c r="O22" s="13">
        <v>1213.6</v>
      </c>
      <c r="P22" s="12">
        <v>4182</v>
      </c>
      <c r="Q22" s="13">
        <v>1445.34</v>
      </c>
      <c r="R22" s="12">
        <v>4182</v>
      </c>
      <c r="S22" s="13">
        <v>1519.39</v>
      </c>
      <c r="T22" s="16">
        <v>3690</v>
      </c>
      <c r="U22" s="13">
        <v>1428.08</v>
      </c>
      <c r="V22" s="12">
        <v>3629</v>
      </c>
      <c r="W22" s="13">
        <v>1412.42</v>
      </c>
      <c r="X22" s="12">
        <v>1599</v>
      </c>
      <c r="Y22" s="17">
        <v>997.21</v>
      </c>
      <c r="Z22" s="18">
        <f t="shared" si="1"/>
        <v>3838.8333333333335</v>
      </c>
      <c r="AA22" s="19">
        <f t="shared" si="2"/>
        <v>46066</v>
      </c>
      <c r="AB22" s="20">
        <f t="shared" si="2"/>
        <v>15555.789999999997</v>
      </c>
    </row>
    <row r="23" spans="1:28" ht="12.75">
      <c r="A23" s="11" t="s">
        <v>38</v>
      </c>
      <c r="B23" s="12">
        <v>5790</v>
      </c>
      <c r="C23" s="13">
        <v>1350.96</v>
      </c>
      <c r="D23" s="12">
        <v>4651</v>
      </c>
      <c r="E23" s="13">
        <v>1497.95</v>
      </c>
      <c r="F23" s="12">
        <v>4951</v>
      </c>
      <c r="G23" s="13">
        <v>1537.32</v>
      </c>
      <c r="H23" s="12">
        <v>3739</v>
      </c>
      <c r="I23" s="13">
        <v>1089.82</v>
      </c>
      <c r="J23" s="12">
        <v>3385</v>
      </c>
      <c r="K23" s="13">
        <v>1036.27</v>
      </c>
      <c r="L23" s="12">
        <v>3537</v>
      </c>
      <c r="M23" s="13">
        <v>1028.21</v>
      </c>
      <c r="N23" s="12">
        <f>397+3845</f>
        <v>4242</v>
      </c>
      <c r="O23" s="13">
        <v>1174.74</v>
      </c>
      <c r="P23" s="12">
        <f>305+3108</f>
        <v>3413</v>
      </c>
      <c r="Q23" s="13">
        <v>1141.17</v>
      </c>
      <c r="R23" s="12">
        <f>327+3115</f>
        <v>3442</v>
      </c>
      <c r="S23" s="13">
        <v>1203.88</v>
      </c>
      <c r="T23" s="16">
        <f>224+3576</f>
        <v>3800</v>
      </c>
      <c r="U23" s="13">
        <v>1173.37</v>
      </c>
      <c r="V23" s="12">
        <f>137+3967</f>
        <v>4104</v>
      </c>
      <c r="W23" s="13">
        <v>1372.6</v>
      </c>
      <c r="X23" s="12">
        <f>72+1897</f>
        <v>1969</v>
      </c>
      <c r="Y23" s="17">
        <v>1147.1</v>
      </c>
      <c r="Z23" s="18">
        <f t="shared" si="1"/>
        <v>3918.5833333333335</v>
      </c>
      <c r="AA23" s="19">
        <f t="shared" si="2"/>
        <v>47023</v>
      </c>
      <c r="AB23" s="20">
        <f t="shared" si="2"/>
        <v>14753.39</v>
      </c>
    </row>
    <row r="24" spans="1:28" ht="12.75">
      <c r="A24" s="11" t="s">
        <v>39</v>
      </c>
      <c r="B24" s="12">
        <v>8856</v>
      </c>
      <c r="C24" s="13">
        <v>2683.8</v>
      </c>
      <c r="D24" s="12">
        <v>6642</v>
      </c>
      <c r="E24" s="13">
        <v>2365.36</v>
      </c>
      <c r="F24" s="12">
        <v>8118</v>
      </c>
      <c r="G24" s="13">
        <v>2613.52</v>
      </c>
      <c r="H24" s="12">
        <v>5781</v>
      </c>
      <c r="I24" s="13">
        <v>2133.49</v>
      </c>
      <c r="J24" s="12">
        <v>4551</v>
      </c>
      <c r="K24" s="13">
        <v>1525.24</v>
      </c>
      <c r="L24" s="12">
        <v>5043</v>
      </c>
      <c r="M24" s="13">
        <v>1550.27</v>
      </c>
      <c r="N24" s="12">
        <v>5043</v>
      </c>
      <c r="O24" s="13">
        <v>1546.49</v>
      </c>
      <c r="P24" s="12">
        <v>5043</v>
      </c>
      <c r="Q24" s="13">
        <v>1876.19</v>
      </c>
      <c r="R24" s="12">
        <v>5166</v>
      </c>
      <c r="S24" s="13">
        <v>1985.21</v>
      </c>
      <c r="T24" s="16">
        <v>5658</v>
      </c>
      <c r="U24" s="13">
        <v>3135.18</v>
      </c>
      <c r="V24" s="12">
        <v>5904</v>
      </c>
      <c r="W24" s="13">
        <v>3038.41</v>
      </c>
      <c r="X24" s="12">
        <v>1845</v>
      </c>
      <c r="Y24" s="17">
        <v>1730.5</v>
      </c>
      <c r="Z24" s="18">
        <f t="shared" si="1"/>
        <v>5637.5</v>
      </c>
      <c r="AA24" s="19">
        <f t="shared" si="2"/>
        <v>67650</v>
      </c>
      <c r="AB24" s="20">
        <f t="shared" si="2"/>
        <v>26183.66</v>
      </c>
    </row>
    <row r="25" spans="1:28" ht="12.75">
      <c r="A25" s="11" t="s">
        <v>40</v>
      </c>
      <c r="B25" s="12">
        <v>5840</v>
      </c>
      <c r="C25" s="13">
        <v>2084.87</v>
      </c>
      <c r="D25" s="12">
        <v>3580</v>
      </c>
      <c r="E25" s="13">
        <v>1277</v>
      </c>
      <c r="F25" s="12">
        <v>8460</v>
      </c>
      <c r="G25" s="13">
        <v>2696.87</v>
      </c>
      <c r="H25" s="14">
        <v>5820</v>
      </c>
      <c r="I25" s="15">
        <v>1920.49</v>
      </c>
      <c r="J25" s="12">
        <v>4160</v>
      </c>
      <c r="K25" s="13">
        <v>1432.31</v>
      </c>
      <c r="L25" s="12">
        <v>3560</v>
      </c>
      <c r="M25" s="13">
        <v>1083.82</v>
      </c>
      <c r="N25" s="12">
        <v>3220</v>
      </c>
      <c r="O25" s="13">
        <v>986.14</v>
      </c>
      <c r="P25" s="12">
        <v>3320</v>
      </c>
      <c r="Q25" s="13">
        <v>1088.73</v>
      </c>
      <c r="R25" s="12">
        <v>3300</v>
      </c>
      <c r="S25" s="13">
        <v>1159.76</v>
      </c>
      <c r="T25" s="16">
        <v>3080</v>
      </c>
      <c r="U25" s="13">
        <v>1086.41</v>
      </c>
      <c r="V25" s="12">
        <v>4500</v>
      </c>
      <c r="W25" s="13">
        <v>1551.23</v>
      </c>
      <c r="X25" s="12">
        <v>3620</v>
      </c>
      <c r="Y25" s="17">
        <v>1261.45</v>
      </c>
      <c r="Z25" s="18">
        <f t="shared" si="1"/>
        <v>4371.666666666667</v>
      </c>
      <c r="AA25" s="19">
        <f t="shared" si="2"/>
        <v>52460</v>
      </c>
      <c r="AB25" s="20">
        <f t="shared" si="2"/>
        <v>17629.079999999998</v>
      </c>
    </row>
    <row r="26" spans="1:28" ht="12.75">
      <c r="A26" s="11" t="s">
        <v>41</v>
      </c>
      <c r="B26" s="12">
        <v>170125</v>
      </c>
      <c r="C26" s="13">
        <v>32166.08</v>
      </c>
      <c r="D26" s="12">
        <v>115581</v>
      </c>
      <c r="E26" s="13">
        <v>25335.11</v>
      </c>
      <c r="F26" s="12">
        <v>134544</v>
      </c>
      <c r="G26" s="13">
        <v>30327.31</v>
      </c>
      <c r="H26" s="12">
        <v>113910</v>
      </c>
      <c r="I26" s="13">
        <v>26793.17</v>
      </c>
      <c r="J26" s="12">
        <v>103922</v>
      </c>
      <c r="K26" s="13">
        <v>25856.44</v>
      </c>
      <c r="L26" s="12">
        <v>96320</v>
      </c>
      <c r="M26" s="13">
        <v>22582.12</v>
      </c>
      <c r="N26" s="12">
        <f>75559+7075</f>
        <v>82634</v>
      </c>
      <c r="O26" s="13">
        <v>19149.06</v>
      </c>
      <c r="P26" s="12">
        <f>6825+81835</f>
        <v>88660</v>
      </c>
      <c r="Q26" s="13">
        <v>22949.82</v>
      </c>
      <c r="R26" s="12">
        <f>5355+62649</f>
        <v>68004</v>
      </c>
      <c r="S26" s="13">
        <v>19885.19</v>
      </c>
      <c r="T26" s="16">
        <f>5647+93549</f>
        <v>99196</v>
      </c>
      <c r="U26" s="13">
        <v>26770.6</v>
      </c>
      <c r="V26" s="12">
        <f>4026+92941</f>
        <v>96967</v>
      </c>
      <c r="W26" s="13">
        <v>25414.2</v>
      </c>
      <c r="X26" s="12">
        <f>1104+29882</f>
        <v>30986</v>
      </c>
      <c r="Y26" s="17">
        <v>11119.73</v>
      </c>
      <c r="Z26" s="18">
        <f t="shared" si="1"/>
        <v>100070.75</v>
      </c>
      <c r="AA26" s="19">
        <f t="shared" si="2"/>
        <v>1200849</v>
      </c>
      <c r="AB26" s="20">
        <f t="shared" si="2"/>
        <v>288348.82999999996</v>
      </c>
    </row>
    <row r="27" spans="1:28" ht="12.75">
      <c r="A27" s="11" t="s">
        <v>42</v>
      </c>
      <c r="B27" s="12">
        <v>19328</v>
      </c>
      <c r="C27" s="13">
        <v>4967.08</v>
      </c>
      <c r="D27" s="12">
        <v>14655</v>
      </c>
      <c r="E27" s="13">
        <v>4116.76</v>
      </c>
      <c r="F27" s="12">
        <v>17163</v>
      </c>
      <c r="G27" s="13">
        <v>4834.84</v>
      </c>
      <c r="H27" s="12">
        <v>13334</v>
      </c>
      <c r="I27" s="13">
        <v>4195.09</v>
      </c>
      <c r="J27" s="12">
        <v>11353</v>
      </c>
      <c r="K27" s="13">
        <v>3946.75</v>
      </c>
      <c r="L27" s="12">
        <v>11028</v>
      </c>
      <c r="M27" s="13">
        <v>3697.26</v>
      </c>
      <c r="N27" s="12">
        <f>1061+8441</f>
        <v>9502</v>
      </c>
      <c r="O27" s="13">
        <v>3486.57</v>
      </c>
      <c r="P27" s="12">
        <f>1115+8819</f>
        <v>9934</v>
      </c>
      <c r="Q27" s="13">
        <v>4052.61</v>
      </c>
      <c r="R27" s="12">
        <f>986+7887</f>
        <v>8873</v>
      </c>
      <c r="S27" s="13">
        <v>3916.92</v>
      </c>
      <c r="T27" s="16">
        <f>1099+10371</f>
        <v>11470</v>
      </c>
      <c r="U27" s="13">
        <v>4376.07</v>
      </c>
      <c r="V27" s="12">
        <f>786+11446</f>
        <v>12232</v>
      </c>
      <c r="W27" s="13">
        <v>4239.12</v>
      </c>
      <c r="X27" s="12">
        <f>259+3794</f>
        <v>4053</v>
      </c>
      <c r="Y27" s="17">
        <v>2600.07</v>
      </c>
      <c r="Z27" s="18">
        <f t="shared" si="1"/>
        <v>11910.416666666666</v>
      </c>
      <c r="AA27" s="19">
        <f t="shared" si="2"/>
        <v>142925</v>
      </c>
      <c r="AB27" s="20">
        <f t="shared" si="2"/>
        <v>48429.14</v>
      </c>
    </row>
    <row r="28" spans="1:28" ht="12.75">
      <c r="A28" s="11" t="s">
        <v>43</v>
      </c>
      <c r="B28" s="12">
        <v>15390</v>
      </c>
      <c r="C28" s="13">
        <v>3367.07</v>
      </c>
      <c r="D28" s="12">
        <v>9694</v>
      </c>
      <c r="E28" s="13">
        <v>2106.43</v>
      </c>
      <c r="F28" s="12">
        <v>11548</v>
      </c>
      <c r="G28" s="13">
        <v>2964.99</v>
      </c>
      <c r="H28" s="12">
        <v>9797</v>
      </c>
      <c r="I28" s="13">
        <v>3126.26</v>
      </c>
      <c r="J28" s="12">
        <v>9350</v>
      </c>
      <c r="K28" s="13">
        <v>2732.84</v>
      </c>
      <c r="L28" s="12">
        <v>8740</v>
      </c>
      <c r="M28" s="13">
        <v>2403.76</v>
      </c>
      <c r="N28" s="12">
        <f>6817+799</f>
        <v>7616</v>
      </c>
      <c r="O28" s="13">
        <v>1933.86</v>
      </c>
      <c r="P28" s="12">
        <f>838+7196</f>
        <v>8034</v>
      </c>
      <c r="Q28" s="13">
        <v>2343.99</v>
      </c>
      <c r="R28" s="12">
        <f>735+6096</f>
        <v>6831</v>
      </c>
      <c r="S28" s="13">
        <v>2633.21</v>
      </c>
      <c r="T28" s="16">
        <f>792+7617</f>
        <v>8409</v>
      </c>
      <c r="U28" s="13">
        <v>2989.56</v>
      </c>
      <c r="V28" s="12">
        <f>572+8373</f>
        <v>8945</v>
      </c>
      <c r="W28" s="13">
        <v>3063.77</v>
      </c>
      <c r="X28" s="12">
        <f>192+2701</f>
        <v>2893</v>
      </c>
      <c r="Y28" s="17">
        <v>1383.57</v>
      </c>
      <c r="Z28" s="18">
        <f t="shared" si="1"/>
        <v>8937.25</v>
      </c>
      <c r="AA28" s="19">
        <f t="shared" si="2"/>
        <v>107247</v>
      </c>
      <c r="AB28" s="20">
        <f t="shared" si="2"/>
        <v>31049.309999999998</v>
      </c>
    </row>
    <row r="29" spans="1:28" ht="12.75">
      <c r="A29" s="11" t="s">
        <v>44</v>
      </c>
      <c r="B29" s="12">
        <v>2300</v>
      </c>
      <c r="C29" s="13">
        <v>853.57</v>
      </c>
      <c r="D29" s="12">
        <v>2900</v>
      </c>
      <c r="E29" s="13">
        <v>1044.84</v>
      </c>
      <c r="F29" s="12">
        <v>3120</v>
      </c>
      <c r="G29" s="13">
        <v>1114.96</v>
      </c>
      <c r="H29" s="14">
        <v>3250</v>
      </c>
      <c r="I29" s="15">
        <v>1156.41</v>
      </c>
      <c r="J29" s="12">
        <v>2750</v>
      </c>
      <c r="K29" s="13">
        <v>1012.24</v>
      </c>
      <c r="L29" s="12">
        <v>2660</v>
      </c>
      <c r="M29" s="13">
        <v>881.2</v>
      </c>
      <c r="N29" s="12">
        <v>2680</v>
      </c>
      <c r="O29" s="13">
        <v>886.95</v>
      </c>
      <c r="P29" s="12">
        <v>2380</v>
      </c>
      <c r="Q29" s="13">
        <v>855.05</v>
      </c>
      <c r="R29" s="12">
        <v>2500</v>
      </c>
      <c r="S29" s="13">
        <v>956.83</v>
      </c>
      <c r="T29" s="16">
        <v>2260</v>
      </c>
      <c r="U29" s="13">
        <v>877</v>
      </c>
      <c r="V29" s="12">
        <v>2320</v>
      </c>
      <c r="W29" s="13">
        <v>894.3</v>
      </c>
      <c r="X29" s="12">
        <v>2360</v>
      </c>
      <c r="Y29" s="17">
        <v>907.73</v>
      </c>
      <c r="Z29" s="18">
        <f t="shared" si="1"/>
        <v>2623.3333333333335</v>
      </c>
      <c r="AA29" s="19">
        <f t="shared" si="2"/>
        <v>31480</v>
      </c>
      <c r="AB29" s="20">
        <f t="shared" si="2"/>
        <v>11441.079999999998</v>
      </c>
    </row>
    <row r="30" spans="1:28" ht="12.75">
      <c r="A30" s="11" t="s">
        <v>45</v>
      </c>
      <c r="B30" s="12">
        <v>3182</v>
      </c>
      <c r="C30" s="13">
        <v>1014.34</v>
      </c>
      <c r="D30" s="12">
        <v>3007</v>
      </c>
      <c r="E30" s="13">
        <v>958.56</v>
      </c>
      <c r="F30" s="12">
        <v>4343</v>
      </c>
      <c r="G30" s="13">
        <v>1384.45</v>
      </c>
      <c r="H30" s="14">
        <v>3208</v>
      </c>
      <c r="I30" s="15">
        <v>1022.56</v>
      </c>
      <c r="J30" s="12">
        <v>2101</v>
      </c>
      <c r="K30" s="13">
        <v>669.67</v>
      </c>
      <c r="L30" s="12">
        <v>2036</v>
      </c>
      <c r="M30" s="13">
        <v>584.93</v>
      </c>
      <c r="N30" s="12">
        <v>1809</v>
      </c>
      <c r="O30" s="13">
        <v>519.57</v>
      </c>
      <c r="P30" s="12">
        <v>2324</v>
      </c>
      <c r="Q30" s="13">
        <v>735.82</v>
      </c>
      <c r="R30" s="12">
        <v>1838</v>
      </c>
      <c r="S30" s="13">
        <v>608.36</v>
      </c>
      <c r="T30" s="16">
        <v>1963</v>
      </c>
      <c r="U30" s="13">
        <v>649.4</v>
      </c>
      <c r="V30" s="12">
        <v>2513</v>
      </c>
      <c r="W30" s="13">
        <v>828.58</v>
      </c>
      <c r="X30" s="12">
        <v>2105</v>
      </c>
      <c r="Y30" s="17">
        <v>694.27</v>
      </c>
      <c r="Z30" s="18">
        <f t="shared" si="1"/>
        <v>2535.75</v>
      </c>
      <c r="AA30" s="19">
        <f t="shared" si="2"/>
        <v>30429</v>
      </c>
      <c r="AB30" s="20">
        <f t="shared" si="2"/>
        <v>9670.51</v>
      </c>
    </row>
    <row r="31" spans="1:28" ht="12.75">
      <c r="A31" s="11" t="s">
        <v>46</v>
      </c>
      <c r="B31" s="12">
        <v>1578</v>
      </c>
      <c r="C31" s="13">
        <v>614.88</v>
      </c>
      <c r="D31" s="12">
        <v>1409</v>
      </c>
      <c r="E31" s="13">
        <v>561.01</v>
      </c>
      <c r="F31" s="12">
        <v>1587</v>
      </c>
      <c r="G31" s="13">
        <v>617.75</v>
      </c>
      <c r="H31" s="14">
        <v>1472</v>
      </c>
      <c r="I31" s="15">
        <v>581.09</v>
      </c>
      <c r="J31" s="12">
        <v>1161</v>
      </c>
      <c r="K31" s="13">
        <v>494.93</v>
      </c>
      <c r="L31" s="12">
        <v>986</v>
      </c>
      <c r="M31" s="13">
        <v>391.97</v>
      </c>
      <c r="N31" s="12">
        <v>1055</v>
      </c>
      <c r="O31" s="13">
        <v>411.8</v>
      </c>
      <c r="P31" s="12">
        <v>1319</v>
      </c>
      <c r="Q31" s="13">
        <v>519.1</v>
      </c>
      <c r="R31" s="12">
        <v>1141</v>
      </c>
      <c r="S31" s="13">
        <v>495.6</v>
      </c>
      <c r="T31" s="16">
        <v>1116</v>
      </c>
      <c r="U31" s="13">
        <v>489.36</v>
      </c>
      <c r="V31" s="12">
        <v>1016</v>
      </c>
      <c r="W31" s="13">
        <v>455.16</v>
      </c>
      <c r="X31" s="12">
        <v>1091</v>
      </c>
      <c r="Y31" s="17">
        <v>480.01</v>
      </c>
      <c r="Z31" s="18">
        <f t="shared" si="1"/>
        <v>1244.25</v>
      </c>
      <c r="AA31" s="19">
        <f t="shared" si="2"/>
        <v>14931</v>
      </c>
      <c r="AB31" s="20">
        <f t="shared" si="2"/>
        <v>6112.660000000001</v>
      </c>
    </row>
    <row r="32" spans="1:28" ht="12.75">
      <c r="A32" s="11" t="s">
        <v>47</v>
      </c>
      <c r="B32" s="12">
        <v>49159</v>
      </c>
      <c r="C32" s="13">
        <v>9943.31</v>
      </c>
      <c r="D32" s="12">
        <v>36027</v>
      </c>
      <c r="E32" s="13">
        <v>9468.84</v>
      </c>
      <c r="F32" s="12">
        <v>37920</v>
      </c>
      <c r="G32" s="13">
        <v>10006.32</v>
      </c>
      <c r="H32" s="12">
        <v>26890</v>
      </c>
      <c r="I32" s="13">
        <v>7786.34</v>
      </c>
      <c r="J32" s="12">
        <v>23771</v>
      </c>
      <c r="K32" s="13">
        <v>6115.16</v>
      </c>
      <c r="L32" s="12">
        <v>23333</v>
      </c>
      <c r="M32" s="13">
        <v>5629.98</v>
      </c>
      <c r="N32" s="12">
        <f>2205+22131</f>
        <v>24336</v>
      </c>
      <c r="O32" s="13">
        <v>5899.5</v>
      </c>
      <c r="P32" s="12">
        <f>2016+22046</f>
        <v>24062</v>
      </c>
      <c r="Q32" s="13">
        <v>6663.41</v>
      </c>
      <c r="R32" s="12">
        <f>2253+23731</f>
        <v>25984</v>
      </c>
      <c r="S32" s="13">
        <v>7531.1</v>
      </c>
      <c r="T32" s="16">
        <f>1867+23825</f>
        <v>25692</v>
      </c>
      <c r="U32" s="13">
        <v>8525.64</v>
      </c>
      <c r="V32" s="12">
        <f>1456+29815</f>
        <v>31271</v>
      </c>
      <c r="W32" s="13">
        <v>10297.37</v>
      </c>
      <c r="X32" s="12">
        <f>420+10830</f>
        <v>11250</v>
      </c>
      <c r="Y32" s="17">
        <v>5939.34</v>
      </c>
      <c r="Z32" s="18">
        <f t="shared" si="1"/>
        <v>28307.916666666668</v>
      </c>
      <c r="AA32" s="19">
        <f t="shared" si="2"/>
        <v>339695</v>
      </c>
      <c r="AB32" s="20">
        <f t="shared" si="2"/>
        <v>93806.31</v>
      </c>
    </row>
    <row r="33" spans="1:28" ht="12.75">
      <c r="A33" s="11" t="s">
        <v>48</v>
      </c>
      <c r="B33" s="12">
        <v>6344</v>
      </c>
      <c r="C33" s="13">
        <v>2096.9</v>
      </c>
      <c r="D33" s="12">
        <v>7685</v>
      </c>
      <c r="E33" s="13">
        <v>2524.38</v>
      </c>
      <c r="F33" s="12">
        <v>8780</v>
      </c>
      <c r="G33" s="13">
        <v>2873.45</v>
      </c>
      <c r="H33" s="14">
        <v>8602</v>
      </c>
      <c r="I33" s="15">
        <v>2816.71</v>
      </c>
      <c r="J33" s="12">
        <v>6623</v>
      </c>
      <c r="K33" s="13">
        <v>2269.27</v>
      </c>
      <c r="L33" s="12">
        <v>5400</v>
      </c>
      <c r="M33" s="13">
        <v>1660.93</v>
      </c>
      <c r="N33" s="12">
        <v>5084</v>
      </c>
      <c r="O33" s="13">
        <v>1581.13</v>
      </c>
      <c r="P33" s="12">
        <v>4890</v>
      </c>
      <c r="Q33" s="13">
        <v>1636.08</v>
      </c>
      <c r="R33" s="12">
        <v>5417</v>
      </c>
      <c r="S33" s="13">
        <v>1901.79</v>
      </c>
      <c r="T33" s="16">
        <v>4880</v>
      </c>
      <c r="U33" s="13">
        <v>1739.31</v>
      </c>
      <c r="V33" s="12">
        <v>5783</v>
      </c>
      <c r="W33" s="13">
        <v>1986.89</v>
      </c>
      <c r="X33" s="12">
        <v>8647</v>
      </c>
      <c r="Y33" s="17">
        <v>2932.1</v>
      </c>
      <c r="Z33" s="18">
        <f t="shared" si="1"/>
        <v>6511.25</v>
      </c>
      <c r="AA33" s="19">
        <f t="shared" si="2"/>
        <v>78135</v>
      </c>
      <c r="AB33" s="20">
        <f t="shared" si="2"/>
        <v>26018.94</v>
      </c>
    </row>
    <row r="34" spans="1:28" ht="12.75">
      <c r="A34" s="11" t="s">
        <v>49</v>
      </c>
      <c r="B34" s="12">
        <v>4841</v>
      </c>
      <c r="C34" s="13">
        <v>1016.83</v>
      </c>
      <c r="D34" s="12">
        <v>4019</v>
      </c>
      <c r="E34" s="13">
        <v>860.07</v>
      </c>
      <c r="F34" s="12">
        <v>4405</v>
      </c>
      <c r="G34" s="13">
        <v>984.86</v>
      </c>
      <c r="H34" s="12">
        <v>2744</v>
      </c>
      <c r="I34" s="13">
        <v>738.89</v>
      </c>
      <c r="J34" s="12">
        <v>2109</v>
      </c>
      <c r="K34" s="13">
        <v>651.22</v>
      </c>
      <c r="L34" s="12">
        <v>1950</v>
      </c>
      <c r="M34" s="13">
        <v>581.28</v>
      </c>
      <c r="N34" s="12">
        <f>170+2331</f>
        <v>2501</v>
      </c>
      <c r="O34" s="13">
        <v>653.33</v>
      </c>
      <c r="P34" s="12">
        <f>173+2004</f>
        <v>2177</v>
      </c>
      <c r="Q34" s="13">
        <v>712.33</v>
      </c>
      <c r="R34" s="12">
        <f>175+2050</f>
        <v>2225</v>
      </c>
      <c r="S34" s="13">
        <v>962.94</v>
      </c>
      <c r="T34" s="16">
        <f>175+2224</f>
        <v>2399</v>
      </c>
      <c r="U34" s="13">
        <v>772.08</v>
      </c>
      <c r="V34" s="12">
        <f>156+2623</f>
        <v>2779</v>
      </c>
      <c r="W34" s="13">
        <v>809.03</v>
      </c>
      <c r="X34" s="12">
        <f>51+976</f>
        <v>1027</v>
      </c>
      <c r="Y34" s="17">
        <v>484.65</v>
      </c>
      <c r="Z34" s="18">
        <f t="shared" si="1"/>
        <v>2764.6666666666665</v>
      </c>
      <c r="AA34" s="19">
        <f t="shared" si="2"/>
        <v>33176</v>
      </c>
      <c r="AB34" s="20">
        <f t="shared" si="2"/>
        <v>9227.51</v>
      </c>
    </row>
    <row r="35" spans="1:28" ht="12.75">
      <c r="A35" s="11" t="s">
        <v>50</v>
      </c>
      <c r="B35" s="12">
        <v>5058</v>
      </c>
      <c r="C35" s="13">
        <v>1469.94</v>
      </c>
      <c r="D35" s="12">
        <v>5089</v>
      </c>
      <c r="E35" s="13">
        <v>1475.47</v>
      </c>
      <c r="F35" s="12">
        <v>4259</v>
      </c>
      <c r="G35" s="13">
        <v>1284.97</v>
      </c>
      <c r="H35" s="12">
        <v>4812</v>
      </c>
      <c r="I35" s="13">
        <v>1413.35</v>
      </c>
      <c r="J35" s="12">
        <v>4167</v>
      </c>
      <c r="K35" s="13">
        <v>1244.79</v>
      </c>
      <c r="L35" s="12">
        <v>3828</v>
      </c>
      <c r="M35" s="13">
        <v>1121.79</v>
      </c>
      <c r="N35" s="12">
        <v>3752</v>
      </c>
      <c r="O35" s="13">
        <v>1106.41</v>
      </c>
      <c r="P35" s="12">
        <v>4490</v>
      </c>
      <c r="Q35" s="13">
        <v>1528.51</v>
      </c>
      <c r="R35" s="12">
        <v>3506</v>
      </c>
      <c r="S35" s="13">
        <v>1376.98</v>
      </c>
      <c r="T35" s="16">
        <v>3213</v>
      </c>
      <c r="U35" s="13">
        <v>1322.36</v>
      </c>
      <c r="V35" s="12">
        <v>2629</v>
      </c>
      <c r="W35" s="13">
        <v>1211.04</v>
      </c>
      <c r="X35" s="12">
        <v>1568</v>
      </c>
      <c r="Y35" s="17">
        <v>982.55</v>
      </c>
      <c r="Z35" s="18">
        <f t="shared" si="1"/>
        <v>3864.25</v>
      </c>
      <c r="AA35" s="19">
        <f t="shared" si="2"/>
        <v>46371</v>
      </c>
      <c r="AB35" s="20">
        <f t="shared" si="2"/>
        <v>15538.16</v>
      </c>
    </row>
    <row r="36" spans="1:28" ht="12.75">
      <c r="A36" s="11" t="s">
        <v>51</v>
      </c>
      <c r="B36" s="12">
        <v>40289</v>
      </c>
      <c r="C36" s="13">
        <v>9528.59</v>
      </c>
      <c r="D36" s="12">
        <v>30305</v>
      </c>
      <c r="E36" s="13">
        <v>8050.43</v>
      </c>
      <c r="F36" s="12">
        <v>36508</v>
      </c>
      <c r="G36" s="13">
        <v>10357.18</v>
      </c>
      <c r="H36" s="12">
        <v>28129</v>
      </c>
      <c r="I36" s="13">
        <v>9313.64</v>
      </c>
      <c r="J36" s="12">
        <v>25361</v>
      </c>
      <c r="K36" s="13">
        <v>7340.14</v>
      </c>
      <c r="L36" s="12">
        <v>24698</v>
      </c>
      <c r="M36" s="13">
        <v>6482.38</v>
      </c>
      <c r="N36" s="12">
        <f>2089+19935</f>
        <v>22024</v>
      </c>
      <c r="O36" s="13">
        <v>5112.98</v>
      </c>
      <c r="P36" s="12">
        <f>2107+21519</f>
        <v>23626</v>
      </c>
      <c r="Q36" s="13">
        <v>6640.46</v>
      </c>
      <c r="R36" s="12">
        <f>1999+19379</f>
        <v>21378</v>
      </c>
      <c r="S36" s="13">
        <v>6725.19</v>
      </c>
      <c r="T36" s="16">
        <f>1725+21149</f>
        <v>22874</v>
      </c>
      <c r="U36" s="13">
        <v>8289.82</v>
      </c>
      <c r="V36" s="12">
        <f>1231+24166</f>
        <v>25397</v>
      </c>
      <c r="W36" s="13">
        <v>9227.23</v>
      </c>
      <c r="X36" s="12">
        <f>369+8478</f>
        <v>8847</v>
      </c>
      <c r="Y36" s="17">
        <v>5975.38</v>
      </c>
      <c r="Z36" s="18">
        <f t="shared" si="1"/>
        <v>25786.333333333332</v>
      </c>
      <c r="AA36" s="19">
        <f t="shared" si="2"/>
        <v>309436</v>
      </c>
      <c r="AB36" s="20">
        <f t="shared" si="2"/>
        <v>93043.42</v>
      </c>
    </row>
    <row r="37" spans="1:28" ht="12.75">
      <c r="A37" s="11" t="s">
        <v>52</v>
      </c>
      <c r="B37" s="12">
        <v>5985</v>
      </c>
      <c r="C37" s="13">
        <v>1496.38</v>
      </c>
      <c r="D37" s="12">
        <v>5042</v>
      </c>
      <c r="E37" s="13">
        <v>1517.32</v>
      </c>
      <c r="F37" s="12">
        <v>6382</v>
      </c>
      <c r="G37" s="13">
        <v>1932.94</v>
      </c>
      <c r="H37" s="12">
        <v>4634</v>
      </c>
      <c r="I37" s="13">
        <v>1687.58</v>
      </c>
      <c r="J37" s="12">
        <v>3278</v>
      </c>
      <c r="K37" s="13">
        <v>941.53</v>
      </c>
      <c r="L37" s="12">
        <v>3171</v>
      </c>
      <c r="M37" s="13">
        <v>848.05</v>
      </c>
      <c r="N37" s="12">
        <f>175+2767</f>
        <v>2942</v>
      </c>
      <c r="O37" s="13">
        <v>703.96</v>
      </c>
      <c r="P37" s="12">
        <f>161+3126</f>
        <v>3287</v>
      </c>
      <c r="Q37" s="13">
        <v>994.45</v>
      </c>
      <c r="R37" s="12">
        <f>194+2778</f>
        <v>2972</v>
      </c>
      <c r="S37" s="13">
        <v>862.21</v>
      </c>
      <c r="T37" s="16">
        <f>145+3280</f>
        <v>3425</v>
      </c>
      <c r="U37" s="13">
        <v>1376.6</v>
      </c>
      <c r="V37" s="12">
        <f>86+3955</f>
        <v>4041</v>
      </c>
      <c r="W37" s="13">
        <v>1531.08</v>
      </c>
      <c r="X37" s="12">
        <f>25+1477</f>
        <v>1502</v>
      </c>
      <c r="Y37" s="17">
        <v>1152.48</v>
      </c>
      <c r="Z37" s="18">
        <f t="shared" si="1"/>
        <v>3888.4166666666665</v>
      </c>
      <c r="AA37" s="19">
        <f t="shared" si="2"/>
        <v>46661</v>
      </c>
      <c r="AB37" s="20">
        <f t="shared" si="2"/>
        <v>15044.579999999998</v>
      </c>
    </row>
    <row r="38" spans="1:28" ht="12.75">
      <c r="A38" s="11" t="s">
        <v>53</v>
      </c>
      <c r="B38" s="12">
        <v>2290</v>
      </c>
      <c r="C38" s="13">
        <v>976.32</v>
      </c>
      <c r="D38" s="12">
        <v>2260</v>
      </c>
      <c r="E38" s="13">
        <v>760.44</v>
      </c>
      <c r="F38" s="12">
        <v>2820</v>
      </c>
      <c r="G38" s="13">
        <v>938.95</v>
      </c>
      <c r="H38" s="14">
        <v>2490</v>
      </c>
      <c r="I38" s="15">
        <v>833.75</v>
      </c>
      <c r="J38" s="12">
        <v>1750</v>
      </c>
      <c r="K38" s="13">
        <v>611.65</v>
      </c>
      <c r="L38" s="12">
        <v>1830</v>
      </c>
      <c r="M38" s="13">
        <v>569.42</v>
      </c>
      <c r="N38" s="12">
        <v>2380</v>
      </c>
      <c r="O38" s="13">
        <v>739.04</v>
      </c>
      <c r="P38" s="12">
        <v>2780</v>
      </c>
      <c r="Q38" s="13">
        <v>950.81</v>
      </c>
      <c r="R38" s="12">
        <v>2280</v>
      </c>
      <c r="S38" s="13">
        <v>825.76</v>
      </c>
      <c r="T38" s="16">
        <v>2190</v>
      </c>
      <c r="U38" s="13">
        <v>813.93</v>
      </c>
      <c r="V38" s="12">
        <v>2210</v>
      </c>
      <c r="W38" s="13">
        <v>803.15</v>
      </c>
      <c r="X38" s="12">
        <v>2220</v>
      </c>
      <c r="Y38" s="17">
        <v>811.15</v>
      </c>
      <c r="Z38" s="18">
        <f t="shared" si="1"/>
        <v>2291.6666666666665</v>
      </c>
      <c r="AA38" s="19">
        <f t="shared" si="2"/>
        <v>27500</v>
      </c>
      <c r="AB38" s="20">
        <f t="shared" si="2"/>
        <v>9634.369999999999</v>
      </c>
    </row>
    <row r="39" spans="1:28" ht="12.75">
      <c r="A39" s="11" t="s">
        <v>54</v>
      </c>
      <c r="B39" s="12">
        <v>7196</v>
      </c>
      <c r="C39" s="13">
        <v>1976.42</v>
      </c>
      <c r="D39" s="12">
        <v>5904</v>
      </c>
      <c r="E39" s="13">
        <v>1807.22</v>
      </c>
      <c r="F39" s="12">
        <v>5474</v>
      </c>
      <c r="G39" s="13">
        <v>2130.07</v>
      </c>
      <c r="H39" s="12">
        <v>6396</v>
      </c>
      <c r="I39" s="13">
        <v>2523.8</v>
      </c>
      <c r="J39" s="12">
        <v>5474</v>
      </c>
      <c r="K39" s="13">
        <v>2240.15</v>
      </c>
      <c r="L39" s="12">
        <v>5658</v>
      </c>
      <c r="M39" s="13">
        <v>1576.28</v>
      </c>
      <c r="N39" s="12">
        <v>5904</v>
      </c>
      <c r="O39" s="13">
        <v>1612.51</v>
      </c>
      <c r="P39" s="12">
        <v>5474</v>
      </c>
      <c r="Q39" s="13">
        <v>1889.65</v>
      </c>
      <c r="R39" s="12">
        <v>5351</v>
      </c>
      <c r="S39" s="13">
        <v>1980.11</v>
      </c>
      <c r="T39" s="16">
        <v>4920</v>
      </c>
      <c r="U39" s="13">
        <v>1899.74</v>
      </c>
      <c r="V39" s="12">
        <v>5904</v>
      </c>
      <c r="W39" s="13">
        <v>2073.96</v>
      </c>
      <c r="X39" s="12">
        <v>1968</v>
      </c>
      <c r="Y39" s="17">
        <v>1352.22</v>
      </c>
      <c r="Z39" s="18">
        <f t="shared" si="1"/>
        <v>5468.583333333333</v>
      </c>
      <c r="AA39" s="19">
        <f t="shared" si="2"/>
        <v>65623</v>
      </c>
      <c r="AB39" s="20">
        <f t="shared" si="2"/>
        <v>23062.130000000005</v>
      </c>
    </row>
    <row r="40" spans="1:28" ht="12.75">
      <c r="A40" s="11" t="s">
        <v>55</v>
      </c>
      <c r="B40" s="12">
        <v>3260</v>
      </c>
      <c r="C40" s="13">
        <v>1109.94</v>
      </c>
      <c r="D40" s="12">
        <v>2911</v>
      </c>
      <c r="E40" s="13">
        <v>1047.63</v>
      </c>
      <c r="F40" s="12">
        <v>4264</v>
      </c>
      <c r="G40" s="13">
        <v>1335.3</v>
      </c>
      <c r="H40" s="12">
        <v>2993</v>
      </c>
      <c r="I40" s="13">
        <v>1061.59</v>
      </c>
      <c r="J40" s="12">
        <v>2378</v>
      </c>
      <c r="K40" s="13">
        <v>935.02</v>
      </c>
      <c r="L40" s="12">
        <v>2609</v>
      </c>
      <c r="M40" s="13">
        <v>923.57</v>
      </c>
      <c r="N40" s="12">
        <v>2542</v>
      </c>
      <c r="O40" s="13">
        <v>910.59</v>
      </c>
      <c r="P40" s="12">
        <v>3034</v>
      </c>
      <c r="Q40" s="13">
        <v>1220.59</v>
      </c>
      <c r="R40" s="12">
        <v>2686</v>
      </c>
      <c r="S40" s="13">
        <v>1229.53</v>
      </c>
      <c r="T40" s="16">
        <v>2604</v>
      </c>
      <c r="U40" s="13">
        <v>1213.82</v>
      </c>
      <c r="V40" s="12">
        <v>3034</v>
      </c>
      <c r="W40" s="13">
        <v>1288.9</v>
      </c>
      <c r="X40" s="12">
        <v>964</v>
      </c>
      <c r="Y40" s="17">
        <v>873.49</v>
      </c>
      <c r="Z40" s="18">
        <f t="shared" si="1"/>
        <v>2773.25</v>
      </c>
      <c r="AA40" s="19">
        <f t="shared" si="2"/>
        <v>33279</v>
      </c>
      <c r="AB40" s="20">
        <f t="shared" si="2"/>
        <v>13149.97</v>
      </c>
    </row>
    <row r="41" spans="1:28" ht="12.75">
      <c r="A41" s="11" t="s">
        <v>56</v>
      </c>
      <c r="B41" s="12">
        <v>1280</v>
      </c>
      <c r="C41" s="13">
        <v>488.17</v>
      </c>
      <c r="D41" s="12">
        <v>2010</v>
      </c>
      <c r="E41" s="13">
        <v>720.88</v>
      </c>
      <c r="F41" s="12">
        <v>2840</v>
      </c>
      <c r="G41" s="13">
        <v>985.46</v>
      </c>
      <c r="H41" s="14">
        <v>2530</v>
      </c>
      <c r="I41" s="15">
        <v>886.65</v>
      </c>
      <c r="J41" s="12">
        <v>2170</v>
      </c>
      <c r="K41" s="13">
        <v>785.51</v>
      </c>
      <c r="L41" s="12">
        <v>1950</v>
      </c>
      <c r="M41" s="13">
        <v>638.12</v>
      </c>
      <c r="N41" s="12">
        <v>2580</v>
      </c>
      <c r="O41" s="13">
        <v>819.12</v>
      </c>
      <c r="P41" s="12">
        <v>2890</v>
      </c>
      <c r="Q41" s="13">
        <v>964.52</v>
      </c>
      <c r="R41" s="12">
        <v>2690</v>
      </c>
      <c r="S41" s="13">
        <v>965.6</v>
      </c>
      <c r="T41" s="16">
        <v>2630</v>
      </c>
      <c r="U41" s="13">
        <v>956.16</v>
      </c>
      <c r="V41" s="12">
        <v>2110</v>
      </c>
      <c r="W41" s="13">
        <v>781.81</v>
      </c>
      <c r="X41" s="12">
        <v>2660</v>
      </c>
      <c r="Y41" s="17">
        <v>963.44</v>
      </c>
      <c r="Z41" s="18">
        <f t="shared" si="1"/>
        <v>2361.6666666666665</v>
      </c>
      <c r="AA41" s="19">
        <f t="shared" si="2"/>
        <v>28340</v>
      </c>
      <c r="AB41" s="20">
        <f t="shared" si="2"/>
        <v>9955.44</v>
      </c>
    </row>
    <row r="42" spans="1:28" ht="12.75">
      <c r="A42" s="19" t="s">
        <v>57</v>
      </c>
      <c r="B42" s="12">
        <v>1410</v>
      </c>
      <c r="C42" s="13">
        <v>709.83</v>
      </c>
      <c r="D42" s="12">
        <v>1793</v>
      </c>
      <c r="E42" s="13">
        <v>901.71</v>
      </c>
      <c r="F42" s="12">
        <v>1939</v>
      </c>
      <c r="G42" s="13">
        <v>975.13</v>
      </c>
      <c r="H42" s="12">
        <v>1941</v>
      </c>
      <c r="I42" s="13">
        <v>976.14</v>
      </c>
      <c r="J42" s="12">
        <v>1224</v>
      </c>
      <c r="K42" s="13">
        <v>584.9</v>
      </c>
      <c r="L42" s="12">
        <v>1467</v>
      </c>
      <c r="M42" s="13">
        <v>665.17</v>
      </c>
      <c r="N42" s="12">
        <v>1369</v>
      </c>
      <c r="O42" s="13">
        <v>620.74</v>
      </c>
      <c r="P42" s="12">
        <v>1637</v>
      </c>
      <c r="Q42" s="13">
        <v>783.32</v>
      </c>
      <c r="R42" s="12">
        <v>1506</v>
      </c>
      <c r="S42" s="13">
        <v>796.67</v>
      </c>
      <c r="T42" s="12">
        <v>1300</v>
      </c>
      <c r="U42" s="13">
        <v>693.78</v>
      </c>
      <c r="V42" s="12">
        <v>1342</v>
      </c>
      <c r="W42" s="13">
        <v>716.17</v>
      </c>
      <c r="X42" s="40">
        <v>2027</v>
      </c>
      <c r="Y42" s="41">
        <v>1081.36</v>
      </c>
      <c r="Z42" s="18">
        <f t="shared" si="1"/>
        <v>1579.5833333333333</v>
      </c>
      <c r="AA42" s="19">
        <f t="shared" si="2"/>
        <v>18955</v>
      </c>
      <c r="AB42" s="20">
        <f t="shared" si="2"/>
        <v>9504.92</v>
      </c>
    </row>
    <row r="43" spans="1:28" ht="12.75">
      <c r="A43" s="11" t="s">
        <v>58</v>
      </c>
      <c r="B43" s="12">
        <v>5576</v>
      </c>
      <c r="C43" s="13">
        <v>1690.47</v>
      </c>
      <c r="D43" s="12">
        <v>4428</v>
      </c>
      <c r="E43" s="13">
        <v>1472.17</v>
      </c>
      <c r="F43" s="12">
        <v>6232</v>
      </c>
      <c r="G43" s="13">
        <v>1807.6</v>
      </c>
      <c r="H43" s="12">
        <v>5576</v>
      </c>
      <c r="I43" s="13">
        <v>1689.22</v>
      </c>
      <c r="J43" s="12">
        <v>5412</v>
      </c>
      <c r="K43" s="13">
        <v>1545.81</v>
      </c>
      <c r="L43" s="12">
        <v>6068</v>
      </c>
      <c r="M43" s="13">
        <v>1579.43</v>
      </c>
      <c r="N43" s="12">
        <v>6724</v>
      </c>
      <c r="O43" s="13">
        <v>1682.8</v>
      </c>
      <c r="P43" s="12">
        <v>7052</v>
      </c>
      <c r="Q43" s="13">
        <v>2066.54</v>
      </c>
      <c r="R43" s="12">
        <v>5576</v>
      </c>
      <c r="S43" s="13">
        <v>1886.65</v>
      </c>
      <c r="T43" s="16">
        <v>5576</v>
      </c>
      <c r="U43" s="13">
        <v>1885.71</v>
      </c>
      <c r="V43" s="12">
        <v>5576</v>
      </c>
      <c r="W43" s="13">
        <v>1879.74</v>
      </c>
      <c r="X43" s="12">
        <v>4428</v>
      </c>
      <c r="Y43" s="17">
        <v>1765.37</v>
      </c>
      <c r="Z43" s="18">
        <f t="shared" si="1"/>
        <v>5685.333333333333</v>
      </c>
      <c r="AA43" s="19">
        <f t="shared" si="2"/>
        <v>68224</v>
      </c>
      <c r="AB43" s="20">
        <f t="shared" si="2"/>
        <v>20951.510000000002</v>
      </c>
    </row>
    <row r="44" spans="1:28" ht="12.75">
      <c r="A44" s="11" t="s">
        <v>59</v>
      </c>
      <c r="B44" s="12"/>
      <c r="C44" s="13"/>
      <c r="D44" s="12"/>
      <c r="E44" s="13"/>
      <c r="F44" s="12"/>
      <c r="G44" s="13"/>
      <c r="H44" s="12"/>
      <c r="I44" s="13"/>
      <c r="J44" s="12">
        <v>1959</v>
      </c>
      <c r="K44" s="13">
        <v>626.76</v>
      </c>
      <c r="L44" s="12">
        <v>1576</v>
      </c>
      <c r="M44" s="13">
        <v>459.45</v>
      </c>
      <c r="N44" s="12">
        <v>1550</v>
      </c>
      <c r="O44" s="13">
        <v>445.2</v>
      </c>
      <c r="P44" s="12">
        <v>1310</v>
      </c>
      <c r="Q44" s="13">
        <v>390.2</v>
      </c>
      <c r="R44" s="12">
        <v>1636</v>
      </c>
      <c r="S44" s="13">
        <v>534.79</v>
      </c>
      <c r="T44" s="16">
        <v>1520</v>
      </c>
      <c r="U44" s="13">
        <v>502.74</v>
      </c>
      <c r="V44" s="12">
        <v>1634</v>
      </c>
      <c r="W44" s="13">
        <v>538.65</v>
      </c>
      <c r="X44" s="12">
        <v>2071</v>
      </c>
      <c r="Y44" s="17">
        <v>682.94</v>
      </c>
      <c r="Z44" s="18">
        <f t="shared" si="1"/>
        <v>1657</v>
      </c>
      <c r="AA44" s="19">
        <f t="shared" si="2"/>
        <v>13256</v>
      </c>
      <c r="AB44" s="20">
        <f t="shared" si="2"/>
        <v>4180.7300000000005</v>
      </c>
    </row>
    <row r="45" spans="1:28" ht="12.75">
      <c r="A45" s="11" t="s">
        <v>60</v>
      </c>
      <c r="B45" s="12">
        <v>2900</v>
      </c>
      <c r="C45" s="13">
        <v>924.46</v>
      </c>
      <c r="D45" s="12">
        <v>3000</v>
      </c>
      <c r="E45" s="13">
        <v>956.34</v>
      </c>
      <c r="F45" s="12">
        <v>3230</v>
      </c>
      <c r="G45" s="13">
        <v>1029.65</v>
      </c>
      <c r="H45" s="14">
        <v>4020</v>
      </c>
      <c r="I45" s="15">
        <v>1281.49</v>
      </c>
      <c r="J45" s="12">
        <v>2700</v>
      </c>
      <c r="K45" s="13">
        <v>884.76</v>
      </c>
      <c r="L45" s="12">
        <v>2730</v>
      </c>
      <c r="M45" s="13">
        <v>784.32</v>
      </c>
      <c r="N45" s="12">
        <v>2370</v>
      </c>
      <c r="O45" s="13">
        <v>680.9</v>
      </c>
      <c r="P45" s="12">
        <v>1890</v>
      </c>
      <c r="Q45" s="13">
        <v>579.71</v>
      </c>
      <c r="R45" s="12">
        <v>2140</v>
      </c>
      <c r="S45" s="13">
        <v>708.32</v>
      </c>
      <c r="T45" s="16">
        <v>1980</v>
      </c>
      <c r="U45" s="13">
        <v>655.02</v>
      </c>
      <c r="V45" s="12">
        <v>1820</v>
      </c>
      <c r="W45" s="13">
        <v>600.09</v>
      </c>
      <c r="X45" s="12">
        <v>1980</v>
      </c>
      <c r="Y45" s="17">
        <v>653.05</v>
      </c>
      <c r="Z45" s="18">
        <f t="shared" si="1"/>
        <v>2563.3333333333335</v>
      </c>
      <c r="AA45" s="19">
        <f t="shared" si="2"/>
        <v>30760</v>
      </c>
      <c r="AB45" s="20">
        <f t="shared" si="2"/>
        <v>9738.109999999999</v>
      </c>
    </row>
    <row r="46" spans="1:28" ht="12.75">
      <c r="A46" s="11" t="s">
        <v>61</v>
      </c>
      <c r="B46" s="12">
        <v>10394</v>
      </c>
      <c r="C46" s="13">
        <v>3398.67</v>
      </c>
      <c r="D46" s="12">
        <v>7503</v>
      </c>
      <c r="E46" s="13">
        <v>2880.54</v>
      </c>
      <c r="F46" s="12">
        <v>8856</v>
      </c>
      <c r="G46" s="13">
        <v>3168.21</v>
      </c>
      <c r="H46" s="12">
        <v>7011</v>
      </c>
      <c r="I46" s="13">
        <v>2883.33</v>
      </c>
      <c r="J46" s="12">
        <v>5781</v>
      </c>
      <c r="K46" s="13">
        <v>2807.97</v>
      </c>
      <c r="L46" s="12">
        <v>5843</v>
      </c>
      <c r="M46" s="13">
        <v>2156.33</v>
      </c>
      <c r="N46" s="12">
        <v>4920</v>
      </c>
      <c r="O46" s="13">
        <v>1533.66</v>
      </c>
      <c r="P46" s="12">
        <v>5658</v>
      </c>
      <c r="Q46" s="13">
        <v>2206.84</v>
      </c>
      <c r="R46" s="12">
        <v>4859</v>
      </c>
      <c r="S46" s="13">
        <v>2988.56</v>
      </c>
      <c r="T46" s="16">
        <v>5474</v>
      </c>
      <c r="U46" s="13">
        <v>3209.55</v>
      </c>
      <c r="V46" s="12">
        <v>7319</v>
      </c>
      <c r="W46" s="13">
        <v>3867.95</v>
      </c>
      <c r="X46" s="12">
        <v>2583</v>
      </c>
      <c r="Y46" s="17">
        <v>2868.78</v>
      </c>
      <c r="Z46" s="18">
        <f t="shared" si="1"/>
        <v>6350.083333333333</v>
      </c>
      <c r="AA46" s="19">
        <f t="shared" si="2"/>
        <v>76201</v>
      </c>
      <c r="AB46" s="20">
        <f t="shared" si="2"/>
        <v>33970.39</v>
      </c>
    </row>
    <row r="47" spans="1:28" ht="12.75">
      <c r="A47" s="11" t="s">
        <v>62</v>
      </c>
      <c r="B47" s="12">
        <v>259</v>
      </c>
      <c r="C47" s="13">
        <v>82.55</v>
      </c>
      <c r="D47" s="12">
        <v>380</v>
      </c>
      <c r="E47" s="13">
        <v>121.13</v>
      </c>
      <c r="F47" s="12">
        <v>469</v>
      </c>
      <c r="G47" s="13">
        <v>149.5</v>
      </c>
      <c r="H47" s="14">
        <v>569</v>
      </c>
      <c r="I47" s="15">
        <v>181.38</v>
      </c>
      <c r="J47" s="12">
        <v>418</v>
      </c>
      <c r="K47" s="13">
        <v>136.32</v>
      </c>
      <c r="L47" s="12">
        <v>306</v>
      </c>
      <c r="M47" s="13">
        <v>87.9</v>
      </c>
      <c r="N47" s="12">
        <v>439</v>
      </c>
      <c r="O47" s="13">
        <v>126.12</v>
      </c>
      <c r="P47" s="12">
        <v>286</v>
      </c>
      <c r="Q47" s="13">
        <v>88.47</v>
      </c>
      <c r="R47" s="12">
        <v>333</v>
      </c>
      <c r="S47" s="13">
        <v>108.87</v>
      </c>
      <c r="T47" s="16">
        <v>189</v>
      </c>
      <c r="U47" s="13">
        <v>62.52</v>
      </c>
      <c r="V47" s="12">
        <v>193</v>
      </c>
      <c r="W47" s="13">
        <v>63.62</v>
      </c>
      <c r="X47" s="12">
        <v>837</v>
      </c>
      <c r="Y47" s="17">
        <v>276.05</v>
      </c>
      <c r="Z47" s="18">
        <f t="shared" si="1"/>
        <v>389.8333333333333</v>
      </c>
      <c r="AA47" s="19">
        <f t="shared" si="2"/>
        <v>4678</v>
      </c>
      <c r="AB47" s="20">
        <f t="shared" si="2"/>
        <v>1484.4299999999996</v>
      </c>
    </row>
    <row r="48" spans="1:28" ht="12.75">
      <c r="A48" s="11" t="s">
        <v>63</v>
      </c>
      <c r="B48" s="12">
        <v>3280</v>
      </c>
      <c r="C48" s="13">
        <v>1065.63</v>
      </c>
      <c r="D48" s="12">
        <v>3200</v>
      </c>
      <c r="E48" s="13">
        <v>1040.13</v>
      </c>
      <c r="F48" s="12">
        <v>3670</v>
      </c>
      <c r="G48" s="13">
        <v>1189.95</v>
      </c>
      <c r="H48" s="14">
        <v>3750</v>
      </c>
      <c r="I48" s="15">
        <v>1215.46</v>
      </c>
      <c r="J48" s="12">
        <v>2680</v>
      </c>
      <c r="K48" s="13">
        <v>908.04</v>
      </c>
      <c r="L48" s="12">
        <v>2130</v>
      </c>
      <c r="M48" s="13">
        <v>631.42</v>
      </c>
      <c r="N48" s="12">
        <v>2200</v>
      </c>
      <c r="O48" s="13">
        <v>651.54</v>
      </c>
      <c r="P48" s="12">
        <v>1800</v>
      </c>
      <c r="Q48" s="13">
        <v>571.31</v>
      </c>
      <c r="R48" s="12">
        <v>2691</v>
      </c>
      <c r="S48" s="13">
        <v>937.05</v>
      </c>
      <c r="T48" s="16">
        <v>1987</v>
      </c>
      <c r="U48" s="13">
        <v>710.33</v>
      </c>
      <c r="V48" s="12">
        <v>2656</v>
      </c>
      <c r="W48" s="13">
        <v>3630.03</v>
      </c>
      <c r="X48" s="12">
        <v>2445</v>
      </c>
      <c r="Y48" s="17">
        <v>861.87</v>
      </c>
      <c r="Z48" s="18">
        <f t="shared" si="1"/>
        <v>2707.4166666666665</v>
      </c>
      <c r="AA48" s="19">
        <f t="shared" si="2"/>
        <v>32489</v>
      </c>
      <c r="AB48" s="20">
        <f t="shared" si="2"/>
        <v>13412.76</v>
      </c>
    </row>
    <row r="49" spans="1:28" ht="12.75">
      <c r="A49" s="11" t="s">
        <v>64</v>
      </c>
      <c r="B49" s="12">
        <v>2360</v>
      </c>
      <c r="C49" s="13">
        <v>829.48</v>
      </c>
      <c r="D49" s="12">
        <v>2297</v>
      </c>
      <c r="E49" s="13">
        <v>809.39</v>
      </c>
      <c r="F49" s="12">
        <v>2814</v>
      </c>
      <c r="G49" s="13">
        <v>974.21</v>
      </c>
      <c r="H49" s="14">
        <v>2558</v>
      </c>
      <c r="I49" s="15">
        <v>892.6</v>
      </c>
      <c r="J49" s="12">
        <v>1841</v>
      </c>
      <c r="K49" s="13">
        <v>674.86</v>
      </c>
      <c r="L49" s="12">
        <v>1694</v>
      </c>
      <c r="M49" s="13">
        <v>561.68</v>
      </c>
      <c r="N49" s="12">
        <v>1679</v>
      </c>
      <c r="O49" s="13">
        <v>557.37</v>
      </c>
      <c r="P49" s="12">
        <v>1842</v>
      </c>
      <c r="Q49" s="13">
        <v>650.67</v>
      </c>
      <c r="R49" s="12">
        <v>1489</v>
      </c>
      <c r="S49" s="13">
        <v>575.76</v>
      </c>
      <c r="T49" s="16">
        <v>1446</v>
      </c>
      <c r="U49" s="13">
        <v>561.28</v>
      </c>
      <c r="V49" s="12">
        <v>1821</v>
      </c>
      <c r="W49" s="13">
        <v>683.33</v>
      </c>
      <c r="X49" s="12">
        <v>1585</v>
      </c>
      <c r="Y49" s="17">
        <v>605.67</v>
      </c>
      <c r="Z49" s="18">
        <f t="shared" si="1"/>
        <v>1952.1666666666667</v>
      </c>
      <c r="AA49" s="19">
        <f t="shared" si="2"/>
        <v>23426</v>
      </c>
      <c r="AB49" s="20">
        <f t="shared" si="2"/>
        <v>8376.3</v>
      </c>
    </row>
    <row r="50" spans="1:28" ht="12.75">
      <c r="A50" s="11" t="s">
        <v>65</v>
      </c>
      <c r="B50" s="12">
        <v>11726</v>
      </c>
      <c r="C50" s="13">
        <v>6640.54</v>
      </c>
      <c r="D50" s="12">
        <v>6048</v>
      </c>
      <c r="E50" s="13">
        <v>2603.48</v>
      </c>
      <c r="F50" s="12">
        <v>14576</v>
      </c>
      <c r="G50" s="13">
        <v>4889.98</v>
      </c>
      <c r="H50" s="12">
        <v>10271</v>
      </c>
      <c r="I50" s="13">
        <v>3611.85</v>
      </c>
      <c r="J50" s="12">
        <v>6478</v>
      </c>
      <c r="K50" s="13">
        <v>2159.13</v>
      </c>
      <c r="L50" s="12">
        <v>5925</v>
      </c>
      <c r="M50" s="13">
        <v>1789.37</v>
      </c>
      <c r="N50" s="12">
        <v>6601</v>
      </c>
      <c r="O50" s="13">
        <v>1951.84</v>
      </c>
      <c r="P50" s="12">
        <v>6191</v>
      </c>
      <c r="Q50" s="13">
        <v>2295.01</v>
      </c>
      <c r="R50" s="12">
        <v>5761</v>
      </c>
      <c r="S50" s="13">
        <v>2255.12</v>
      </c>
      <c r="T50" s="16">
        <v>6786</v>
      </c>
      <c r="U50" s="13">
        <v>2901.93</v>
      </c>
      <c r="V50" s="12">
        <v>7503</v>
      </c>
      <c r="W50" s="13">
        <v>4081.31</v>
      </c>
      <c r="X50" s="12">
        <v>2481</v>
      </c>
      <c r="Y50" s="17">
        <v>2636.73</v>
      </c>
      <c r="Z50" s="18">
        <f t="shared" si="1"/>
        <v>7528.916666666667</v>
      </c>
      <c r="AA50" s="19">
        <f t="shared" si="2"/>
        <v>90347</v>
      </c>
      <c r="AB50" s="20">
        <f t="shared" si="2"/>
        <v>37816.29</v>
      </c>
    </row>
    <row r="51" spans="1:28" ht="12.75">
      <c r="A51" s="19" t="s">
        <v>66</v>
      </c>
      <c r="B51" s="22">
        <v>5541</v>
      </c>
      <c r="C51" s="13">
        <v>1080.56</v>
      </c>
      <c r="D51" s="22">
        <v>4655</v>
      </c>
      <c r="E51" s="13">
        <v>1056.46</v>
      </c>
      <c r="F51" s="22">
        <v>6032</v>
      </c>
      <c r="G51" s="13">
        <v>1240.51</v>
      </c>
      <c r="H51" s="22">
        <v>5105</v>
      </c>
      <c r="I51" s="13">
        <v>1195.37</v>
      </c>
      <c r="J51" s="22">
        <v>3832</v>
      </c>
      <c r="K51" s="13">
        <v>790.88</v>
      </c>
      <c r="L51" s="22">
        <v>3749</v>
      </c>
      <c r="M51" s="13">
        <v>1086.85</v>
      </c>
      <c r="N51" s="22">
        <v>3217</v>
      </c>
      <c r="O51" s="13">
        <v>1047.64</v>
      </c>
      <c r="P51" s="22">
        <v>4011</v>
      </c>
      <c r="Q51" s="13">
        <v>801.64</v>
      </c>
      <c r="R51" s="22">
        <v>3296</v>
      </c>
      <c r="S51" s="13">
        <v>720.4</v>
      </c>
      <c r="T51" s="22">
        <v>3876</v>
      </c>
      <c r="U51" s="13">
        <v>786.3</v>
      </c>
      <c r="V51" s="22">
        <v>4410</v>
      </c>
      <c r="W51" s="13">
        <v>1005.38</v>
      </c>
      <c r="X51" s="22">
        <v>3637</v>
      </c>
      <c r="Y51" s="17">
        <v>872.88</v>
      </c>
      <c r="Z51" s="18">
        <f t="shared" si="1"/>
        <v>4280.083333333333</v>
      </c>
      <c r="AA51" s="19">
        <f t="shared" si="2"/>
        <v>51361</v>
      </c>
      <c r="AB51" s="20">
        <f t="shared" si="2"/>
        <v>11684.869999999997</v>
      </c>
    </row>
    <row r="52" spans="1:28" ht="12.75">
      <c r="A52" s="11" t="s">
        <v>67</v>
      </c>
      <c r="B52" s="12">
        <v>3000</v>
      </c>
      <c r="C52" s="13">
        <v>1360.9</v>
      </c>
      <c r="D52" s="12">
        <v>2940</v>
      </c>
      <c r="E52" s="13">
        <v>977.27</v>
      </c>
      <c r="F52" s="12">
        <v>3780</v>
      </c>
      <c r="G52" s="13">
        <v>1245.05</v>
      </c>
      <c r="H52" s="14">
        <v>3720</v>
      </c>
      <c r="I52" s="15">
        <v>1225.43</v>
      </c>
      <c r="J52" s="12">
        <v>2720</v>
      </c>
      <c r="K52" s="13">
        <v>902.61</v>
      </c>
      <c r="L52" s="12">
        <v>2840</v>
      </c>
      <c r="M52" s="13">
        <v>868.45</v>
      </c>
      <c r="N52" s="12">
        <v>2480</v>
      </c>
      <c r="O52" s="13">
        <v>760.56</v>
      </c>
      <c r="P52" s="12">
        <v>2580</v>
      </c>
      <c r="Q52" s="13">
        <v>877.77</v>
      </c>
      <c r="R52" s="12">
        <v>2280</v>
      </c>
      <c r="S52" s="13">
        <v>808.48</v>
      </c>
      <c r="T52" s="16">
        <v>2460</v>
      </c>
      <c r="U52" s="13">
        <v>867.63</v>
      </c>
      <c r="V52" s="12">
        <v>2780</v>
      </c>
      <c r="W52" s="13">
        <v>970.44</v>
      </c>
      <c r="X52" s="12">
        <v>2500</v>
      </c>
      <c r="Y52" s="17">
        <v>878.38</v>
      </c>
      <c r="Z52" s="18">
        <f t="shared" si="1"/>
        <v>2840</v>
      </c>
      <c r="AA52" s="19">
        <f t="shared" si="2"/>
        <v>34080</v>
      </c>
      <c r="AB52" s="20">
        <f t="shared" si="2"/>
        <v>11742.97</v>
      </c>
    </row>
    <row r="53" spans="1:28" ht="12.75">
      <c r="A53" s="11" t="s">
        <v>68</v>
      </c>
      <c r="B53" s="12">
        <v>4020</v>
      </c>
      <c r="C53" s="13">
        <v>1694.56</v>
      </c>
      <c r="D53" s="12">
        <v>3740</v>
      </c>
      <c r="E53" s="13">
        <v>1255.69</v>
      </c>
      <c r="F53" s="12">
        <v>4790</v>
      </c>
      <c r="G53" s="13">
        <v>1590.42</v>
      </c>
      <c r="H53" s="14">
        <v>4090</v>
      </c>
      <c r="I53" s="15">
        <v>1366.73</v>
      </c>
      <c r="J53" s="12">
        <v>3010</v>
      </c>
      <c r="K53" s="13">
        <v>1006.33</v>
      </c>
      <c r="L53" s="12">
        <v>2740</v>
      </c>
      <c r="M53" s="13">
        <v>848.88</v>
      </c>
      <c r="N53" s="12">
        <v>3030</v>
      </c>
      <c r="O53" s="13">
        <v>931.43</v>
      </c>
      <c r="P53" s="12">
        <v>3130</v>
      </c>
      <c r="Q53" s="13">
        <v>1063.24</v>
      </c>
      <c r="R53" s="12">
        <v>3530</v>
      </c>
      <c r="S53" s="13">
        <v>1236.59</v>
      </c>
      <c r="T53" s="16">
        <v>3670</v>
      </c>
      <c r="U53" s="13">
        <v>1282.3</v>
      </c>
      <c r="V53" s="12">
        <v>2050</v>
      </c>
      <c r="W53" s="13">
        <v>744.12</v>
      </c>
      <c r="X53" s="12">
        <v>3080</v>
      </c>
      <c r="Y53" s="17">
        <v>1084.06</v>
      </c>
      <c r="Z53" s="18">
        <f t="shared" si="1"/>
        <v>3406.6666666666665</v>
      </c>
      <c r="AA53" s="19">
        <f t="shared" si="2"/>
        <v>40880</v>
      </c>
      <c r="AB53" s="20">
        <f t="shared" si="2"/>
        <v>14104.349999999999</v>
      </c>
    </row>
    <row r="54" spans="1:28" ht="12.75">
      <c r="A54" s="11" t="s">
        <v>69</v>
      </c>
      <c r="B54" s="12">
        <v>13407</v>
      </c>
      <c r="C54" s="13">
        <v>4201.97</v>
      </c>
      <c r="D54" s="12">
        <v>10394</v>
      </c>
      <c r="E54" s="13">
        <v>4125.12</v>
      </c>
      <c r="F54" s="12">
        <v>11747</v>
      </c>
      <c r="G54" s="13">
        <v>4320.58</v>
      </c>
      <c r="H54" s="12">
        <v>8918</v>
      </c>
      <c r="I54" s="13">
        <v>3836.25</v>
      </c>
      <c r="J54" s="12">
        <v>5996</v>
      </c>
      <c r="K54" s="13">
        <v>2963.45</v>
      </c>
      <c r="L54" s="12">
        <v>6089</v>
      </c>
      <c r="M54" s="13">
        <v>2518.57</v>
      </c>
      <c r="N54" s="12">
        <v>4736</v>
      </c>
      <c r="O54" s="13">
        <v>1687.77</v>
      </c>
      <c r="P54" s="12">
        <v>5597</v>
      </c>
      <c r="Q54" s="13">
        <v>2319.58</v>
      </c>
      <c r="R54" s="12">
        <v>5412</v>
      </c>
      <c r="S54" s="13">
        <v>3608.44</v>
      </c>
      <c r="T54" s="16">
        <v>7011</v>
      </c>
      <c r="U54" s="13">
        <v>3948.7</v>
      </c>
      <c r="V54" s="12">
        <v>7442</v>
      </c>
      <c r="W54" s="13">
        <v>4239.38</v>
      </c>
      <c r="X54" s="12">
        <v>3690</v>
      </c>
      <c r="Y54" s="17">
        <v>3639.74</v>
      </c>
      <c r="Z54" s="18">
        <f t="shared" si="1"/>
        <v>7536.583333333333</v>
      </c>
      <c r="AA54" s="19">
        <f t="shared" si="2"/>
        <v>90439</v>
      </c>
      <c r="AB54" s="20">
        <f t="shared" si="2"/>
        <v>41409.549999999996</v>
      </c>
    </row>
    <row r="55" spans="1:28" ht="12.75">
      <c r="A55" s="11" t="s">
        <v>70</v>
      </c>
      <c r="B55" s="12">
        <v>2179</v>
      </c>
      <c r="C55" s="13">
        <v>807.9</v>
      </c>
      <c r="D55" s="12">
        <v>3006</v>
      </c>
      <c r="E55" s="13">
        <v>1071.54</v>
      </c>
      <c r="F55" s="12">
        <v>3519</v>
      </c>
      <c r="G55" s="13">
        <v>1235.06</v>
      </c>
      <c r="H55" s="14">
        <v>3655</v>
      </c>
      <c r="I55" s="15">
        <v>1278.42</v>
      </c>
      <c r="J55" s="12">
        <v>2515</v>
      </c>
      <c r="K55" s="13">
        <v>940.11</v>
      </c>
      <c r="L55" s="12">
        <v>2401</v>
      </c>
      <c r="M55" s="13">
        <v>799.9</v>
      </c>
      <c r="N55" s="12">
        <v>2602</v>
      </c>
      <c r="O55" s="13">
        <v>857.65</v>
      </c>
      <c r="P55" s="12">
        <v>2749</v>
      </c>
      <c r="Q55" s="13">
        <v>963.38</v>
      </c>
      <c r="R55" s="12">
        <v>2658</v>
      </c>
      <c r="S55" s="13">
        <v>990.77</v>
      </c>
      <c r="T55" s="16">
        <v>2694</v>
      </c>
      <c r="U55" s="13">
        <v>1012.95</v>
      </c>
      <c r="V55" s="12">
        <v>2055</v>
      </c>
      <c r="W55" s="13">
        <v>799.3</v>
      </c>
      <c r="X55" s="12">
        <v>2852</v>
      </c>
      <c r="Y55" s="17">
        <v>1062.38</v>
      </c>
      <c r="Z55" s="18">
        <f t="shared" si="1"/>
        <v>2740.4166666666665</v>
      </c>
      <c r="AA55" s="19">
        <f t="shared" si="2"/>
        <v>32885</v>
      </c>
      <c r="AB55" s="20">
        <f t="shared" si="2"/>
        <v>11819.36</v>
      </c>
    </row>
    <row r="56" spans="1:28" ht="12.75">
      <c r="A56" s="11" t="s">
        <v>71</v>
      </c>
      <c r="B56" s="12">
        <v>2009</v>
      </c>
      <c r="C56" s="13">
        <v>687.17</v>
      </c>
      <c r="D56" s="12">
        <v>2220</v>
      </c>
      <c r="E56" s="13">
        <v>754.43</v>
      </c>
      <c r="F56" s="12">
        <v>2873</v>
      </c>
      <c r="G56" s="13">
        <v>962.59</v>
      </c>
      <c r="H56" s="14">
        <v>2418</v>
      </c>
      <c r="I56" s="15">
        <v>817.55</v>
      </c>
      <c r="J56" s="12">
        <v>2098</v>
      </c>
      <c r="K56" s="13">
        <v>724.88</v>
      </c>
      <c r="L56" s="12">
        <v>1841</v>
      </c>
      <c r="M56" s="13">
        <v>574.35</v>
      </c>
      <c r="N56" s="12">
        <v>2269</v>
      </c>
      <c r="O56" s="13">
        <v>697.31</v>
      </c>
      <c r="P56" s="12">
        <v>1968</v>
      </c>
      <c r="Q56" s="13">
        <v>654.03</v>
      </c>
      <c r="R56" s="12">
        <v>2603</v>
      </c>
      <c r="S56" s="13">
        <v>911.81</v>
      </c>
      <c r="T56" s="16">
        <v>2389</v>
      </c>
      <c r="U56" s="13">
        <v>840.56</v>
      </c>
      <c r="V56" s="12">
        <v>1898</v>
      </c>
      <c r="W56" s="13">
        <v>676.04</v>
      </c>
      <c r="X56" s="12">
        <v>2297</v>
      </c>
      <c r="Y56" s="17">
        <v>807.84</v>
      </c>
      <c r="Z56" s="18">
        <f t="shared" si="1"/>
        <v>2240.25</v>
      </c>
      <c r="AA56" s="19">
        <f t="shared" si="2"/>
        <v>26883</v>
      </c>
      <c r="AB56" s="20">
        <f t="shared" si="2"/>
        <v>9108.560000000001</v>
      </c>
    </row>
    <row r="57" spans="1:28" ht="12.75">
      <c r="A57" s="11" t="s">
        <v>72</v>
      </c>
      <c r="B57" s="12">
        <v>1640</v>
      </c>
      <c r="C57" s="13">
        <v>616.25</v>
      </c>
      <c r="D57" s="12">
        <v>1600</v>
      </c>
      <c r="E57" s="13">
        <v>546.98</v>
      </c>
      <c r="F57" s="12">
        <v>1860</v>
      </c>
      <c r="G57" s="13">
        <v>629.86</v>
      </c>
      <c r="H57" s="14">
        <v>2280</v>
      </c>
      <c r="I57" s="15">
        <v>763.75</v>
      </c>
      <c r="J57" s="12">
        <v>1980</v>
      </c>
      <c r="K57" s="13">
        <v>678.23</v>
      </c>
      <c r="L57" s="12">
        <v>2020</v>
      </c>
      <c r="M57" s="13">
        <v>616.24</v>
      </c>
      <c r="N57" s="12">
        <v>2160</v>
      </c>
      <c r="O57" s="13">
        <v>656.46</v>
      </c>
      <c r="P57" s="12">
        <v>1920</v>
      </c>
      <c r="Q57" s="13">
        <v>629.91</v>
      </c>
      <c r="R57" s="12">
        <v>2240</v>
      </c>
      <c r="S57" s="13">
        <v>781.11</v>
      </c>
      <c r="T57" s="16">
        <v>1980</v>
      </c>
      <c r="U57" s="13">
        <v>694.71</v>
      </c>
      <c r="V57" s="12">
        <v>1860</v>
      </c>
      <c r="W57" s="13">
        <v>652.97</v>
      </c>
      <c r="X57" s="12">
        <v>2020</v>
      </c>
      <c r="Y57" s="17">
        <v>705.94</v>
      </c>
      <c r="Z57" s="18">
        <f t="shared" si="1"/>
        <v>1963.3333333333333</v>
      </c>
      <c r="AA57" s="19">
        <f t="shared" si="2"/>
        <v>23560</v>
      </c>
      <c r="AB57" s="20">
        <f t="shared" si="2"/>
        <v>7972.41</v>
      </c>
    </row>
    <row r="58" spans="1:28" ht="12.75">
      <c r="A58" s="11" t="s">
        <v>73</v>
      </c>
      <c r="B58" s="12">
        <v>44251</v>
      </c>
      <c r="C58" s="13">
        <v>9765.63</v>
      </c>
      <c r="D58" s="12">
        <v>33877</v>
      </c>
      <c r="E58" s="13">
        <v>9824.37</v>
      </c>
      <c r="F58" s="12">
        <v>40600</v>
      </c>
      <c r="G58" s="13">
        <v>11872.79</v>
      </c>
      <c r="H58" s="12">
        <v>30344</v>
      </c>
      <c r="I58" s="13">
        <v>10144.46</v>
      </c>
      <c r="J58" s="12">
        <v>24196</v>
      </c>
      <c r="K58" s="13">
        <v>7831.7</v>
      </c>
      <c r="L58" s="12">
        <v>23784</v>
      </c>
      <c r="M58" s="13">
        <v>6851.1</v>
      </c>
      <c r="N58" s="12">
        <f>2140+19732</f>
        <v>21872</v>
      </c>
      <c r="O58" s="13">
        <v>5779.4</v>
      </c>
      <c r="P58" s="12">
        <f>2109+20217</f>
        <v>22326</v>
      </c>
      <c r="Q58" s="13">
        <v>6801.77</v>
      </c>
      <c r="R58" s="12">
        <f>2049+19410</f>
        <v>21459</v>
      </c>
      <c r="S58" s="13">
        <v>6830.62</v>
      </c>
      <c r="T58" s="16">
        <f>1819+22105</f>
        <v>23924</v>
      </c>
      <c r="U58" s="13">
        <v>7491.25</v>
      </c>
      <c r="V58" s="12">
        <f>1241+27276</f>
        <v>28517</v>
      </c>
      <c r="W58" s="13">
        <v>9492.14</v>
      </c>
      <c r="X58" s="12">
        <f>392+9078</f>
        <v>9470</v>
      </c>
      <c r="Y58" s="17">
        <v>5353.56</v>
      </c>
      <c r="Z58" s="18">
        <f t="shared" si="1"/>
        <v>27051.666666666668</v>
      </c>
      <c r="AA58" s="19">
        <f t="shared" si="2"/>
        <v>324620</v>
      </c>
      <c r="AB58" s="20">
        <f t="shared" si="2"/>
        <v>98038.79</v>
      </c>
    </row>
    <row r="59" spans="1:28" ht="12.75">
      <c r="A59" s="11" t="s">
        <v>74</v>
      </c>
      <c r="B59" s="12">
        <v>6110</v>
      </c>
      <c r="C59" s="13">
        <v>1426.38</v>
      </c>
      <c r="D59" s="12">
        <v>5060</v>
      </c>
      <c r="E59" s="13">
        <v>1460.47</v>
      </c>
      <c r="F59" s="12">
        <v>6076</v>
      </c>
      <c r="G59" s="13">
        <v>1642.19</v>
      </c>
      <c r="H59" s="12">
        <v>4438</v>
      </c>
      <c r="I59" s="13">
        <v>1381.68</v>
      </c>
      <c r="J59" s="12">
        <v>3264</v>
      </c>
      <c r="K59" s="13">
        <v>940.78</v>
      </c>
      <c r="L59" s="12">
        <v>3119</v>
      </c>
      <c r="M59" s="13">
        <v>885.56</v>
      </c>
      <c r="N59" s="12">
        <f>278+3032</f>
        <v>3310</v>
      </c>
      <c r="O59" s="13">
        <v>915.97</v>
      </c>
      <c r="P59" s="12">
        <f>256+3199</f>
        <v>3455</v>
      </c>
      <c r="Q59" s="13">
        <v>1054.81</v>
      </c>
      <c r="R59" s="12">
        <f>237+3166</f>
        <v>3403</v>
      </c>
      <c r="S59" s="13">
        <v>1088.52</v>
      </c>
      <c r="T59" s="16">
        <f>178+3344</f>
        <v>3522</v>
      </c>
      <c r="U59" s="13">
        <v>1051.68</v>
      </c>
      <c r="V59" s="12">
        <f>118+4126</f>
        <v>4244</v>
      </c>
      <c r="W59" s="13">
        <v>1639.86</v>
      </c>
      <c r="X59" s="12">
        <f>60+1497</f>
        <v>1557</v>
      </c>
      <c r="Y59" s="17">
        <v>1034.98</v>
      </c>
      <c r="Z59" s="18">
        <f t="shared" si="1"/>
        <v>3963.1666666666665</v>
      </c>
      <c r="AA59" s="19">
        <f t="shared" si="2"/>
        <v>47558</v>
      </c>
      <c r="AB59" s="20">
        <f t="shared" si="2"/>
        <v>14522.880000000001</v>
      </c>
    </row>
    <row r="60" spans="1:28" ht="12.75">
      <c r="A60" s="11" t="s">
        <v>75</v>
      </c>
      <c r="B60" s="12">
        <v>4220</v>
      </c>
      <c r="C60" s="13">
        <v>1400.42</v>
      </c>
      <c r="D60" s="12">
        <v>4300</v>
      </c>
      <c r="E60" s="13">
        <v>1425.93</v>
      </c>
      <c r="F60" s="12">
        <v>4060</v>
      </c>
      <c r="G60" s="13">
        <v>1349.42</v>
      </c>
      <c r="H60" s="14">
        <v>3700</v>
      </c>
      <c r="I60" s="15">
        <v>1234.17</v>
      </c>
      <c r="J60" s="12">
        <v>2810</v>
      </c>
      <c r="K60" s="13">
        <v>937.21</v>
      </c>
      <c r="L60" s="12">
        <v>2690</v>
      </c>
      <c r="M60" s="13">
        <v>826.6</v>
      </c>
      <c r="N60" s="12">
        <v>2560</v>
      </c>
      <c r="O60" s="13">
        <v>788.61</v>
      </c>
      <c r="P60" s="12">
        <v>2670</v>
      </c>
      <c r="Q60" s="13">
        <v>912.24</v>
      </c>
      <c r="R60" s="12">
        <v>3010</v>
      </c>
      <c r="S60" s="13">
        <v>1055.2</v>
      </c>
      <c r="T60" s="16">
        <v>2740</v>
      </c>
      <c r="U60" s="13">
        <v>965.36</v>
      </c>
      <c r="V60" s="12">
        <v>2800</v>
      </c>
      <c r="W60" s="13">
        <v>982.13</v>
      </c>
      <c r="X60" s="12">
        <v>2850</v>
      </c>
      <c r="Y60" s="17">
        <v>998.91</v>
      </c>
      <c r="Z60" s="18">
        <f t="shared" si="1"/>
        <v>3200.8333333333335</v>
      </c>
      <c r="AA60" s="19">
        <f t="shared" si="2"/>
        <v>38410</v>
      </c>
      <c r="AB60" s="20">
        <f t="shared" si="2"/>
        <v>12876.2</v>
      </c>
    </row>
    <row r="61" spans="1:28" ht="12.75">
      <c r="A61" s="11" t="s">
        <v>76</v>
      </c>
      <c r="B61" s="12">
        <v>1000</v>
      </c>
      <c r="C61" s="13">
        <v>358.85</v>
      </c>
      <c r="D61" s="12">
        <v>6740</v>
      </c>
      <c r="E61" s="13">
        <v>2201.99</v>
      </c>
      <c r="F61" s="12">
        <v>4000</v>
      </c>
      <c r="G61" s="13">
        <v>1328.55</v>
      </c>
      <c r="H61" s="14">
        <v>3860</v>
      </c>
      <c r="I61" s="15">
        <v>1283.91</v>
      </c>
      <c r="J61" s="12">
        <v>3120</v>
      </c>
      <c r="K61" s="13">
        <v>1071.91</v>
      </c>
      <c r="L61" s="12">
        <v>2440</v>
      </c>
      <c r="M61" s="13">
        <v>752.94</v>
      </c>
      <c r="N61" s="12">
        <v>2520</v>
      </c>
      <c r="O61" s="13">
        <v>775.92</v>
      </c>
      <c r="P61" s="12">
        <v>2500</v>
      </c>
      <c r="Q61" s="13">
        <v>824.84</v>
      </c>
      <c r="R61" s="12">
        <v>2340</v>
      </c>
      <c r="S61" s="13">
        <v>831.93</v>
      </c>
      <c r="T61" s="16">
        <v>2500</v>
      </c>
      <c r="U61" s="13">
        <v>884.46</v>
      </c>
      <c r="V61" s="12">
        <v>2400</v>
      </c>
      <c r="W61" s="13">
        <v>848.74</v>
      </c>
      <c r="X61" s="12">
        <v>2400</v>
      </c>
      <c r="Y61" s="17">
        <v>848.98</v>
      </c>
      <c r="Z61" s="18">
        <f t="shared" si="1"/>
        <v>2985</v>
      </c>
      <c r="AA61" s="19">
        <f t="shared" si="2"/>
        <v>35820</v>
      </c>
      <c r="AB61" s="20">
        <f t="shared" si="2"/>
        <v>12013.019999999999</v>
      </c>
    </row>
    <row r="62" spans="1:28" ht="12.75">
      <c r="A62" s="11" t="s">
        <v>77</v>
      </c>
      <c r="B62" s="12">
        <v>2463</v>
      </c>
      <c r="C62" s="13">
        <v>839.93</v>
      </c>
      <c r="D62" s="12">
        <v>2070</v>
      </c>
      <c r="E62" s="13">
        <v>741.64</v>
      </c>
      <c r="F62" s="12">
        <v>3630</v>
      </c>
      <c r="G62" s="13">
        <v>1211.95</v>
      </c>
      <c r="H62" s="14">
        <v>3851</v>
      </c>
      <c r="I62" s="15">
        <v>1282.4</v>
      </c>
      <c r="J62" s="12">
        <v>2504</v>
      </c>
      <c r="K62" s="13">
        <v>837.2</v>
      </c>
      <c r="L62" s="12">
        <v>2859</v>
      </c>
      <c r="M62" s="13">
        <v>874.61</v>
      </c>
      <c r="N62" s="12">
        <v>2524</v>
      </c>
      <c r="O62" s="13">
        <v>778.37</v>
      </c>
      <c r="P62" s="12">
        <v>2108</v>
      </c>
      <c r="Q62" s="13">
        <v>721.26</v>
      </c>
      <c r="R62" s="12">
        <v>2077</v>
      </c>
      <c r="S62" s="13">
        <v>746.31</v>
      </c>
      <c r="T62" s="16">
        <v>1959</v>
      </c>
      <c r="U62" s="13">
        <v>706.93</v>
      </c>
      <c r="V62" s="12">
        <v>1975</v>
      </c>
      <c r="W62" s="13">
        <v>710.06</v>
      </c>
      <c r="X62" s="12">
        <v>2004</v>
      </c>
      <c r="Y62" s="17">
        <v>719.82</v>
      </c>
      <c r="Z62" s="18">
        <f t="shared" si="1"/>
        <v>2502</v>
      </c>
      <c r="AA62" s="19">
        <f t="shared" si="2"/>
        <v>30024</v>
      </c>
      <c r="AB62" s="20">
        <f t="shared" si="2"/>
        <v>10170.48</v>
      </c>
    </row>
    <row r="63" spans="1:28" ht="12.75">
      <c r="A63" s="11" t="s">
        <v>78</v>
      </c>
      <c r="B63" s="12">
        <v>5026</v>
      </c>
      <c r="C63" s="13">
        <v>1256.91</v>
      </c>
      <c r="D63" s="12">
        <v>4354</v>
      </c>
      <c r="E63" s="13">
        <v>1062.45</v>
      </c>
      <c r="F63" s="12">
        <v>6259</v>
      </c>
      <c r="G63" s="13">
        <v>1524.54</v>
      </c>
      <c r="H63" s="12">
        <v>5176</v>
      </c>
      <c r="I63" s="13">
        <v>1342.53</v>
      </c>
      <c r="J63" s="12">
        <v>3144</v>
      </c>
      <c r="K63" s="13">
        <v>922.62</v>
      </c>
      <c r="L63" s="12">
        <v>3355</v>
      </c>
      <c r="M63" s="13">
        <v>915.15</v>
      </c>
      <c r="N63" s="12">
        <f>314+3335</f>
        <v>3649</v>
      </c>
      <c r="O63" s="13">
        <v>956.47</v>
      </c>
      <c r="P63" s="12">
        <f>263+2788</f>
        <v>3051</v>
      </c>
      <c r="Q63" s="13">
        <v>971.71</v>
      </c>
      <c r="R63" s="12">
        <f>268+2887</f>
        <v>3155</v>
      </c>
      <c r="S63" s="13">
        <v>1033.21</v>
      </c>
      <c r="T63" s="16">
        <f>240+2947</f>
        <v>3187</v>
      </c>
      <c r="U63" s="13">
        <v>1017.34</v>
      </c>
      <c r="V63" s="12">
        <f>193+3890</f>
        <v>4083</v>
      </c>
      <c r="W63" s="13">
        <v>1455.43</v>
      </c>
      <c r="X63" s="12">
        <f>193+3890</f>
        <v>4083</v>
      </c>
      <c r="Y63" s="17">
        <v>1179.93</v>
      </c>
      <c r="Z63" s="18">
        <f t="shared" si="1"/>
        <v>4043.5</v>
      </c>
      <c r="AA63" s="19">
        <f t="shared" si="2"/>
        <v>48522</v>
      </c>
      <c r="AB63" s="20">
        <f t="shared" si="2"/>
        <v>13638.29</v>
      </c>
    </row>
    <row r="64" spans="1:28" ht="12.75">
      <c r="A64" s="11" t="s">
        <v>79</v>
      </c>
      <c r="B64" s="12">
        <v>7648</v>
      </c>
      <c r="C64" s="13">
        <v>1751.15</v>
      </c>
      <c r="D64" s="12">
        <v>4987</v>
      </c>
      <c r="E64" s="13">
        <v>1162.34</v>
      </c>
      <c r="F64" s="12">
        <v>5463</v>
      </c>
      <c r="G64" s="13">
        <v>1695.92</v>
      </c>
      <c r="H64" s="12">
        <v>4522</v>
      </c>
      <c r="I64" s="13">
        <v>1550.6</v>
      </c>
      <c r="J64" s="12">
        <v>4491</v>
      </c>
      <c r="K64" s="13">
        <v>1204.99</v>
      </c>
      <c r="L64" s="12">
        <v>4420</v>
      </c>
      <c r="M64" s="13">
        <v>1143.16</v>
      </c>
      <c r="N64" s="12">
        <f>552+3781</f>
        <v>4333</v>
      </c>
      <c r="O64" s="13">
        <v>1129.08</v>
      </c>
      <c r="P64" s="12">
        <f>540+3833</f>
        <v>4373</v>
      </c>
      <c r="Q64" s="13">
        <v>1290.89</v>
      </c>
      <c r="R64" s="12">
        <f>523+3460</f>
        <v>3983</v>
      </c>
      <c r="S64" s="13">
        <v>1274.89</v>
      </c>
      <c r="T64" s="16">
        <f>460+3362</f>
        <v>3822</v>
      </c>
      <c r="U64" s="13">
        <v>1202.39</v>
      </c>
      <c r="V64" s="12">
        <f>330+3893</f>
        <v>4223</v>
      </c>
      <c r="W64" s="13">
        <v>1273.87</v>
      </c>
      <c r="X64" s="12">
        <f>121+1301</f>
        <v>1422</v>
      </c>
      <c r="Y64" s="17">
        <v>775.01</v>
      </c>
      <c r="Z64" s="18">
        <f t="shared" si="1"/>
        <v>4473.916666666667</v>
      </c>
      <c r="AA64" s="19">
        <f t="shared" si="2"/>
        <v>53687</v>
      </c>
      <c r="AB64" s="20">
        <f t="shared" si="2"/>
        <v>15454.289999999999</v>
      </c>
    </row>
    <row r="65" spans="1:28" ht="12.75">
      <c r="A65" s="11" t="s">
        <v>80</v>
      </c>
      <c r="B65" s="12">
        <v>24434</v>
      </c>
      <c r="C65" s="13">
        <v>5141.03</v>
      </c>
      <c r="D65" s="12">
        <v>15959</v>
      </c>
      <c r="E65" s="13">
        <v>4169.86</v>
      </c>
      <c r="F65" s="12">
        <v>17722</v>
      </c>
      <c r="G65" s="13">
        <v>4751.39</v>
      </c>
      <c r="H65" s="12">
        <v>13356</v>
      </c>
      <c r="I65" s="13">
        <v>3526.17</v>
      </c>
      <c r="J65" s="12">
        <v>10344</v>
      </c>
      <c r="K65" s="13">
        <v>2824.37</v>
      </c>
      <c r="L65" s="12">
        <v>10433</v>
      </c>
      <c r="M65" s="13">
        <v>2624.53</v>
      </c>
      <c r="N65" s="12">
        <f>759+8133</f>
        <v>8892</v>
      </c>
      <c r="O65" s="13">
        <v>2326.39</v>
      </c>
      <c r="P65" s="12">
        <f>859+9195</f>
        <v>10054</v>
      </c>
      <c r="Q65" s="13">
        <v>3005.2</v>
      </c>
      <c r="R65" s="12">
        <f>770+8334</f>
        <v>9104</v>
      </c>
      <c r="S65" s="13">
        <v>2859.25</v>
      </c>
      <c r="T65" s="16">
        <f>705+10527</f>
        <v>11232</v>
      </c>
      <c r="U65" s="13">
        <v>3205.69</v>
      </c>
      <c r="V65" s="12">
        <f>705+10527</f>
        <v>11232</v>
      </c>
      <c r="W65" s="13">
        <v>4119.53</v>
      </c>
      <c r="X65" s="12">
        <f>185+4917</f>
        <v>5102</v>
      </c>
      <c r="Y65" s="17">
        <v>2475.42</v>
      </c>
      <c r="Z65" s="18">
        <f t="shared" si="1"/>
        <v>12322</v>
      </c>
      <c r="AA65" s="19">
        <f t="shared" si="2"/>
        <v>147864</v>
      </c>
      <c r="AB65" s="20">
        <f t="shared" si="2"/>
        <v>41028.829999999994</v>
      </c>
    </row>
    <row r="66" spans="1:28" ht="12.75">
      <c r="A66" s="11" t="s">
        <v>81</v>
      </c>
      <c r="B66" s="12">
        <v>15338</v>
      </c>
      <c r="C66" s="13">
        <v>3694.43</v>
      </c>
      <c r="D66" s="12">
        <v>11410</v>
      </c>
      <c r="E66" s="13">
        <v>3428.31</v>
      </c>
      <c r="F66" s="12">
        <v>12253</v>
      </c>
      <c r="G66" s="13">
        <v>3599.58</v>
      </c>
      <c r="H66" s="12">
        <v>9079</v>
      </c>
      <c r="I66" s="13">
        <v>3027.43</v>
      </c>
      <c r="J66" s="12">
        <v>7113</v>
      </c>
      <c r="K66" s="13">
        <v>2288.33</v>
      </c>
      <c r="L66" s="12">
        <v>7014</v>
      </c>
      <c r="M66" s="13">
        <v>1872.62</v>
      </c>
      <c r="N66" s="12">
        <f>502+6699</f>
        <v>7201</v>
      </c>
      <c r="O66" s="13">
        <v>2062.09</v>
      </c>
      <c r="P66" s="12">
        <f>497+6768</f>
        <v>7265</v>
      </c>
      <c r="Q66" s="13">
        <v>2642.49</v>
      </c>
      <c r="R66" s="12">
        <f>448+6058</f>
        <v>6506</v>
      </c>
      <c r="S66" s="13">
        <v>2308.2</v>
      </c>
      <c r="T66" s="16">
        <f>401+7273</f>
        <v>7674</v>
      </c>
      <c r="U66" s="13">
        <v>3098.84</v>
      </c>
      <c r="V66" s="12">
        <f>255+8305</f>
        <v>8560</v>
      </c>
      <c r="W66" s="13">
        <v>3580.02</v>
      </c>
      <c r="X66" s="12">
        <f>115+3698</f>
        <v>3813</v>
      </c>
      <c r="Y66" s="17">
        <v>2428.24</v>
      </c>
      <c r="Z66" s="18">
        <f t="shared" si="1"/>
        <v>8602.166666666666</v>
      </c>
      <c r="AA66" s="19">
        <f t="shared" si="2"/>
        <v>103226</v>
      </c>
      <c r="AB66" s="20">
        <f t="shared" si="2"/>
        <v>34030.58</v>
      </c>
    </row>
    <row r="67" spans="1:28" ht="12.75">
      <c r="A67" s="11" t="s">
        <v>82</v>
      </c>
      <c r="B67" s="12">
        <v>75837</v>
      </c>
      <c r="C67" s="13">
        <v>17739.8</v>
      </c>
      <c r="D67" s="12">
        <v>56465</v>
      </c>
      <c r="E67" s="13">
        <v>14991.95</v>
      </c>
      <c r="F67" s="12">
        <v>68087</v>
      </c>
      <c r="G67" s="13">
        <v>19059.44</v>
      </c>
      <c r="H67" s="12">
        <v>58281</v>
      </c>
      <c r="I67" s="13">
        <v>16739.83</v>
      </c>
      <c r="J67" s="12">
        <v>46674</v>
      </c>
      <c r="K67" s="13">
        <v>15232.72</v>
      </c>
      <c r="L67" s="12">
        <v>47946</v>
      </c>
      <c r="M67" s="13">
        <v>14649.14</v>
      </c>
      <c r="N67" s="12">
        <f>3791+36542</f>
        <v>40333</v>
      </c>
      <c r="O67" s="13">
        <v>11151.74</v>
      </c>
      <c r="P67" s="12">
        <f>4213+38675</f>
        <v>42888</v>
      </c>
      <c r="Q67" s="13">
        <v>13843.26</v>
      </c>
      <c r="R67" s="12">
        <f>3255+33799</f>
        <v>37054</v>
      </c>
      <c r="S67" s="13">
        <v>14106.28</v>
      </c>
      <c r="T67" s="16">
        <f>3305+38467</f>
        <v>41772</v>
      </c>
      <c r="U67" s="13">
        <v>15687.78</v>
      </c>
      <c r="V67" s="12">
        <f>2669+43821</f>
        <v>46490</v>
      </c>
      <c r="W67" s="13">
        <v>17302.93</v>
      </c>
      <c r="X67" s="12">
        <f>985+18398</f>
        <v>19383</v>
      </c>
      <c r="Y67" s="17">
        <v>9592.25</v>
      </c>
      <c r="Z67" s="18">
        <f t="shared" si="1"/>
        <v>48434.166666666664</v>
      </c>
      <c r="AA67" s="19">
        <f t="shared" si="2"/>
        <v>581210</v>
      </c>
      <c r="AB67" s="20">
        <f t="shared" si="2"/>
        <v>180097.12</v>
      </c>
    </row>
    <row r="68" spans="1:28" ht="12.75">
      <c r="A68" s="11" t="s">
        <v>83</v>
      </c>
      <c r="B68" s="12">
        <v>359</v>
      </c>
      <c r="C68" s="13">
        <v>359.57</v>
      </c>
      <c r="D68" s="12">
        <v>279</v>
      </c>
      <c r="E68" s="13">
        <v>362.06</v>
      </c>
      <c r="F68" s="12">
        <v>298</v>
      </c>
      <c r="G68" s="13">
        <v>368.11</v>
      </c>
      <c r="H68" s="14">
        <v>348</v>
      </c>
      <c r="I68" s="15">
        <v>384.06</v>
      </c>
      <c r="J68" s="12">
        <v>366</v>
      </c>
      <c r="K68" s="13">
        <v>389.11</v>
      </c>
      <c r="L68" s="12">
        <v>472</v>
      </c>
      <c r="M68" s="13">
        <v>408.73</v>
      </c>
      <c r="N68" s="12">
        <v>556</v>
      </c>
      <c r="O68" s="13">
        <v>432.86</v>
      </c>
      <c r="P68" s="12">
        <v>465</v>
      </c>
      <c r="Q68" s="13">
        <v>417.61</v>
      </c>
      <c r="R68" s="12">
        <v>442</v>
      </c>
      <c r="S68" s="13">
        <v>419.42</v>
      </c>
      <c r="T68" s="16">
        <v>461</v>
      </c>
      <c r="U68" s="13">
        <v>425.63</v>
      </c>
      <c r="V68" s="12">
        <v>325</v>
      </c>
      <c r="W68" s="13">
        <v>380.28</v>
      </c>
      <c r="X68" s="12">
        <v>409</v>
      </c>
      <c r="Y68" s="17">
        <v>408.02</v>
      </c>
      <c r="Z68" s="18">
        <f t="shared" si="1"/>
        <v>398.3333333333333</v>
      </c>
      <c r="AA68" s="19">
        <f t="shared" si="2"/>
        <v>4780</v>
      </c>
      <c r="AB68" s="20">
        <f t="shared" si="2"/>
        <v>4755.460000000001</v>
      </c>
    </row>
    <row r="69" spans="1:28" ht="12.75">
      <c r="A69" s="11" t="s">
        <v>84</v>
      </c>
      <c r="B69" s="12">
        <v>34727</v>
      </c>
      <c r="C69" s="13">
        <v>6615.36</v>
      </c>
      <c r="D69" s="12">
        <v>23854</v>
      </c>
      <c r="E69" s="13">
        <v>6135.18</v>
      </c>
      <c r="F69" s="12">
        <v>27388</v>
      </c>
      <c r="G69" s="13">
        <v>7028.73</v>
      </c>
      <c r="H69" s="12">
        <v>20892</v>
      </c>
      <c r="I69" s="13">
        <v>4985.42</v>
      </c>
      <c r="J69" s="12">
        <v>21980</v>
      </c>
      <c r="K69" s="13">
        <v>5247.32</v>
      </c>
      <c r="L69" s="12">
        <v>22084</v>
      </c>
      <c r="M69" s="13">
        <v>4954.53</v>
      </c>
      <c r="N69" s="12">
        <f>2099+23932</f>
        <v>26031</v>
      </c>
      <c r="O69" s="13">
        <v>6242.47</v>
      </c>
      <c r="P69" s="12">
        <f>1855+20297</f>
        <v>22152</v>
      </c>
      <c r="Q69" s="13">
        <v>5937.04</v>
      </c>
      <c r="R69" s="12">
        <f>1850+21181</f>
        <v>23031</v>
      </c>
      <c r="S69" s="13">
        <v>6714.98</v>
      </c>
      <c r="T69" s="16">
        <f>1520+20297</f>
        <v>21817</v>
      </c>
      <c r="U69" s="13">
        <v>5842.22</v>
      </c>
      <c r="V69" s="12">
        <f>1090+20627</f>
        <v>21717</v>
      </c>
      <c r="W69" s="13">
        <v>5567.74</v>
      </c>
      <c r="X69" s="12">
        <f>370+7762</f>
        <v>8132</v>
      </c>
      <c r="Y69" s="17">
        <v>3511.21</v>
      </c>
      <c r="Z69" s="18">
        <f t="shared" si="1"/>
        <v>22817.083333333332</v>
      </c>
      <c r="AA69" s="19">
        <f t="shared" si="2"/>
        <v>273805</v>
      </c>
      <c r="AB69" s="20">
        <f t="shared" si="2"/>
        <v>68782.2</v>
      </c>
    </row>
    <row r="70" spans="1:28" ht="12.75">
      <c r="A70" s="11" t="s">
        <v>85</v>
      </c>
      <c r="B70" s="12">
        <v>4110</v>
      </c>
      <c r="C70" s="13">
        <v>1776.62</v>
      </c>
      <c r="D70" s="12">
        <v>4980</v>
      </c>
      <c r="E70" s="13">
        <v>1649.76</v>
      </c>
      <c r="F70" s="12">
        <v>5155</v>
      </c>
      <c r="G70" s="13">
        <v>1703.98</v>
      </c>
      <c r="H70" s="12">
        <v>6075</v>
      </c>
      <c r="I70" s="13">
        <v>2009.78</v>
      </c>
      <c r="J70" s="12">
        <v>4954</v>
      </c>
      <c r="K70" s="13">
        <v>1690.74</v>
      </c>
      <c r="L70" s="12">
        <v>4832</v>
      </c>
      <c r="M70" s="13">
        <v>1453.99</v>
      </c>
      <c r="N70" s="12">
        <v>4659</v>
      </c>
      <c r="O70" s="13">
        <v>1403.46</v>
      </c>
      <c r="P70" s="12">
        <v>3785</v>
      </c>
      <c r="Q70" s="13">
        <v>1248.86</v>
      </c>
      <c r="R70" s="12">
        <v>4226</v>
      </c>
      <c r="S70" s="13">
        <v>1456.49</v>
      </c>
      <c r="T70" s="16">
        <v>6923</v>
      </c>
      <c r="U70" s="13">
        <v>2557.62</v>
      </c>
      <c r="V70" s="12">
        <v>12005</v>
      </c>
      <c r="W70" s="13">
        <v>4375.53</v>
      </c>
      <c r="X70" s="12">
        <v>12361</v>
      </c>
      <c r="Y70" s="17">
        <v>3377.09</v>
      </c>
      <c r="Z70" s="18">
        <f t="shared" si="1"/>
        <v>6172.083333333333</v>
      </c>
      <c r="AA70" s="19">
        <f t="shared" si="2"/>
        <v>74065</v>
      </c>
      <c r="AB70" s="20">
        <f t="shared" si="2"/>
        <v>24703.920000000002</v>
      </c>
    </row>
    <row r="71" spans="1:28" ht="12.75">
      <c r="A71" s="11" t="s">
        <v>86</v>
      </c>
      <c r="B71" s="12">
        <v>523</v>
      </c>
      <c r="C71" s="13">
        <v>1275.25</v>
      </c>
      <c r="D71" s="12">
        <v>2306</v>
      </c>
      <c r="E71" s="13">
        <v>919.56</v>
      </c>
      <c r="F71" s="12">
        <v>2368</v>
      </c>
      <c r="G71" s="13">
        <v>930.63</v>
      </c>
      <c r="H71" s="12">
        <v>2245</v>
      </c>
      <c r="I71" s="13">
        <v>908.16</v>
      </c>
      <c r="J71" s="12">
        <v>1445</v>
      </c>
      <c r="K71" s="13">
        <v>768.65</v>
      </c>
      <c r="L71" s="12">
        <v>1845</v>
      </c>
      <c r="M71" s="13">
        <v>777.84</v>
      </c>
      <c r="N71" s="12">
        <v>1722</v>
      </c>
      <c r="O71" s="13">
        <v>756.23</v>
      </c>
      <c r="P71" s="12">
        <v>1599</v>
      </c>
      <c r="Q71" s="13">
        <v>951.83</v>
      </c>
      <c r="R71" s="12">
        <v>1814</v>
      </c>
      <c r="S71" s="13">
        <v>1047.38</v>
      </c>
      <c r="T71" s="16">
        <v>1907</v>
      </c>
      <c r="U71" s="13">
        <v>1069.39</v>
      </c>
      <c r="V71" s="12">
        <v>2276</v>
      </c>
      <c r="W71" s="13">
        <v>1128.31</v>
      </c>
      <c r="X71" s="12">
        <v>769</v>
      </c>
      <c r="Y71" s="17">
        <v>830.52</v>
      </c>
      <c r="Z71" s="18">
        <f aca="true" t="shared" si="3" ref="Z71:Z119">AVERAGE(B71,D71,F71,H71,J71,L71,N71,P71,R71,T71,V71,X71)</f>
        <v>1734.9166666666667</v>
      </c>
      <c r="AA71" s="19">
        <f aca="true" t="shared" si="4" ref="AA71:AB119">SUM(B71,D71,F71,H71,J71,L71,N71,P71,R71,T71,V71,X71)</f>
        <v>20819</v>
      </c>
      <c r="AB71" s="20">
        <f t="shared" si="4"/>
        <v>11363.749999999998</v>
      </c>
    </row>
    <row r="72" spans="1:28" ht="12.75">
      <c r="A72" s="11" t="s">
        <v>87</v>
      </c>
      <c r="B72" s="12">
        <v>4859</v>
      </c>
      <c r="C72" s="13">
        <v>1395.42</v>
      </c>
      <c r="D72" s="12">
        <v>4674</v>
      </c>
      <c r="E72" s="13">
        <v>1362.39</v>
      </c>
      <c r="F72" s="12">
        <v>2706</v>
      </c>
      <c r="G72" s="13">
        <v>1011.03</v>
      </c>
      <c r="H72" s="12">
        <v>3567</v>
      </c>
      <c r="I72" s="13">
        <v>1163.94</v>
      </c>
      <c r="J72" s="12">
        <v>3875</v>
      </c>
      <c r="K72" s="13">
        <v>1197.09</v>
      </c>
      <c r="L72" s="12">
        <v>3998</v>
      </c>
      <c r="M72" s="13">
        <v>1153.11</v>
      </c>
      <c r="N72" s="12">
        <v>4674</v>
      </c>
      <c r="O72" s="13">
        <v>1261.32</v>
      </c>
      <c r="P72" s="12">
        <v>4244</v>
      </c>
      <c r="Q72" s="13">
        <v>1443.97</v>
      </c>
      <c r="R72" s="12">
        <v>4121</v>
      </c>
      <c r="S72" s="13">
        <v>1493.81</v>
      </c>
      <c r="T72" s="16">
        <v>3567</v>
      </c>
      <c r="U72" s="13">
        <v>1391.09</v>
      </c>
      <c r="V72" s="12">
        <v>3383</v>
      </c>
      <c r="W72" s="13">
        <v>1352.96</v>
      </c>
      <c r="X72" s="12">
        <v>2276</v>
      </c>
      <c r="Y72" s="17">
        <v>1150.17</v>
      </c>
      <c r="Z72" s="18">
        <f t="shared" si="3"/>
        <v>3828.6666666666665</v>
      </c>
      <c r="AA72" s="19">
        <f t="shared" si="4"/>
        <v>45944</v>
      </c>
      <c r="AB72" s="20">
        <f t="shared" si="4"/>
        <v>15376.300000000001</v>
      </c>
    </row>
    <row r="73" spans="1:28" ht="12.75">
      <c r="A73" s="11" t="s">
        <v>88</v>
      </c>
      <c r="B73" s="12">
        <v>8160</v>
      </c>
      <c r="C73" s="13">
        <v>2713.09</v>
      </c>
      <c r="D73" s="12">
        <v>7640</v>
      </c>
      <c r="E73" s="13">
        <v>2547.32</v>
      </c>
      <c r="F73" s="12">
        <v>8040</v>
      </c>
      <c r="G73" s="13">
        <v>2674.83</v>
      </c>
      <c r="H73" s="14">
        <v>11000</v>
      </c>
      <c r="I73" s="15">
        <v>3618.43</v>
      </c>
      <c r="J73" s="12">
        <v>8480</v>
      </c>
      <c r="K73" s="13">
        <v>2877.33</v>
      </c>
      <c r="L73" s="12">
        <v>7400</v>
      </c>
      <c r="M73" s="13">
        <v>2234.72</v>
      </c>
      <c r="N73" s="12">
        <v>8200</v>
      </c>
      <c r="O73" s="13">
        <v>2464.56</v>
      </c>
      <c r="P73" s="12">
        <v>7000</v>
      </c>
      <c r="Q73" s="13">
        <v>2269.31</v>
      </c>
      <c r="R73" s="12">
        <v>7640</v>
      </c>
      <c r="S73" s="13">
        <v>2641.49</v>
      </c>
      <c r="T73" s="16">
        <v>6920</v>
      </c>
      <c r="U73" s="13">
        <v>2409.45</v>
      </c>
      <c r="V73" s="12">
        <v>5640</v>
      </c>
      <c r="W73" s="13">
        <v>1979.81</v>
      </c>
      <c r="X73" s="12">
        <v>6720</v>
      </c>
      <c r="Y73" s="17">
        <v>2336.6</v>
      </c>
      <c r="Z73" s="18">
        <f t="shared" si="3"/>
        <v>7736.666666666667</v>
      </c>
      <c r="AA73" s="19">
        <f t="shared" si="4"/>
        <v>92840</v>
      </c>
      <c r="AB73" s="20">
        <f t="shared" si="4"/>
        <v>30766.940000000002</v>
      </c>
    </row>
    <row r="74" spans="1:28" ht="12.75">
      <c r="A74" s="11" t="s">
        <v>89</v>
      </c>
      <c r="B74" s="12">
        <v>2430</v>
      </c>
      <c r="C74" s="13">
        <v>819.37</v>
      </c>
      <c r="D74" s="12">
        <v>2780</v>
      </c>
      <c r="E74" s="13">
        <v>930.94</v>
      </c>
      <c r="F74" s="12">
        <v>3360</v>
      </c>
      <c r="G74" s="13">
        <v>1115.83</v>
      </c>
      <c r="H74" s="14">
        <v>3160</v>
      </c>
      <c r="I74" s="15">
        <v>1052.08</v>
      </c>
      <c r="J74" s="12">
        <v>2710</v>
      </c>
      <c r="K74" s="13">
        <v>932.26</v>
      </c>
      <c r="L74" s="12">
        <v>2140</v>
      </c>
      <c r="M74" s="13">
        <v>658.3</v>
      </c>
      <c r="N74" s="12">
        <v>2200</v>
      </c>
      <c r="O74" s="13">
        <v>675.54</v>
      </c>
      <c r="P74" s="12">
        <v>2140</v>
      </c>
      <c r="Q74" s="13">
        <v>700.74</v>
      </c>
      <c r="R74" s="12">
        <v>2160</v>
      </c>
      <c r="S74" s="13">
        <v>758.79</v>
      </c>
      <c r="T74" s="16">
        <v>2260</v>
      </c>
      <c r="U74" s="13">
        <v>795.72</v>
      </c>
      <c r="V74" s="12">
        <v>2200</v>
      </c>
      <c r="W74" s="13">
        <v>773.46</v>
      </c>
      <c r="X74" s="12">
        <v>2200</v>
      </c>
      <c r="Y74" s="17">
        <v>773.68</v>
      </c>
      <c r="Z74" s="18">
        <f t="shared" si="3"/>
        <v>2478.3333333333335</v>
      </c>
      <c r="AA74" s="19">
        <f t="shared" si="4"/>
        <v>29740</v>
      </c>
      <c r="AB74" s="20">
        <f t="shared" si="4"/>
        <v>9986.71</v>
      </c>
    </row>
    <row r="75" spans="1:28" ht="12.75">
      <c r="A75" s="11" t="s">
        <v>90</v>
      </c>
      <c r="B75" s="12">
        <v>2866</v>
      </c>
      <c r="C75" s="13">
        <v>953.69</v>
      </c>
      <c r="D75" s="12">
        <v>2567</v>
      </c>
      <c r="E75" s="13">
        <v>858.36</v>
      </c>
      <c r="F75" s="12">
        <v>2653</v>
      </c>
      <c r="G75" s="13">
        <v>885.78</v>
      </c>
      <c r="H75" s="14">
        <v>2063</v>
      </c>
      <c r="I75" s="15">
        <v>697.56</v>
      </c>
      <c r="J75" s="12">
        <v>1163</v>
      </c>
      <c r="K75" s="13">
        <v>408.39</v>
      </c>
      <c r="L75" s="12">
        <v>1179</v>
      </c>
      <c r="M75" s="13">
        <v>364.68</v>
      </c>
      <c r="N75" s="12">
        <v>1661</v>
      </c>
      <c r="O75" s="13">
        <v>515.85</v>
      </c>
      <c r="P75" s="12">
        <v>1900</v>
      </c>
      <c r="Q75" s="13">
        <v>645.64</v>
      </c>
      <c r="R75" s="12">
        <v>1592</v>
      </c>
      <c r="S75" s="13">
        <v>555.63</v>
      </c>
      <c r="T75" s="16">
        <v>1494</v>
      </c>
      <c r="U75" s="13">
        <v>522.93</v>
      </c>
      <c r="V75" s="12">
        <v>1732</v>
      </c>
      <c r="W75" s="13">
        <v>614.13</v>
      </c>
      <c r="X75" s="12">
        <v>1606</v>
      </c>
      <c r="Y75" s="17">
        <v>572.75</v>
      </c>
      <c r="Z75" s="18">
        <f t="shared" si="3"/>
        <v>1873</v>
      </c>
      <c r="AA75" s="19">
        <f t="shared" si="4"/>
        <v>22476</v>
      </c>
      <c r="AB75" s="20">
        <f t="shared" si="4"/>
        <v>7595.390000000001</v>
      </c>
    </row>
    <row r="76" spans="1:28" ht="12.75">
      <c r="A76" s="11" t="s">
        <v>91</v>
      </c>
      <c r="B76" s="12">
        <v>6811</v>
      </c>
      <c r="C76" s="13">
        <v>1951.06</v>
      </c>
      <c r="D76" s="12">
        <v>5012</v>
      </c>
      <c r="E76" s="13">
        <v>1629.87</v>
      </c>
      <c r="F76" s="12">
        <v>4982</v>
      </c>
      <c r="G76" s="13">
        <v>1584.42</v>
      </c>
      <c r="H76" s="12">
        <v>3536</v>
      </c>
      <c r="I76" s="13">
        <v>1325.46</v>
      </c>
      <c r="J76" s="12">
        <v>2891</v>
      </c>
      <c r="K76" s="13">
        <v>1062.97</v>
      </c>
      <c r="L76" s="12">
        <v>2522</v>
      </c>
      <c r="M76" s="13">
        <v>922.17</v>
      </c>
      <c r="N76" s="12">
        <v>2368</v>
      </c>
      <c r="O76" s="13">
        <v>894.95</v>
      </c>
      <c r="P76" s="12">
        <v>2706</v>
      </c>
      <c r="Q76" s="13">
        <v>1185.4</v>
      </c>
      <c r="R76" s="12">
        <v>2737</v>
      </c>
      <c r="S76" s="13">
        <v>1253.25</v>
      </c>
      <c r="T76" s="16">
        <v>3367</v>
      </c>
      <c r="U76" s="13">
        <v>1699.96</v>
      </c>
      <c r="V76" s="12">
        <v>4336</v>
      </c>
      <c r="W76" s="13">
        <v>1564.15</v>
      </c>
      <c r="X76" s="12">
        <v>1891</v>
      </c>
      <c r="Y76" s="17">
        <v>1271.03</v>
      </c>
      <c r="Z76" s="18">
        <f t="shared" si="3"/>
        <v>3596.5833333333335</v>
      </c>
      <c r="AA76" s="19">
        <f t="shared" si="4"/>
        <v>43159</v>
      </c>
      <c r="AB76" s="20">
        <f t="shared" si="4"/>
        <v>16344.690000000002</v>
      </c>
    </row>
    <row r="77" spans="1:28" ht="12.75">
      <c r="A77" s="11" t="s">
        <v>92</v>
      </c>
      <c r="B77" s="12">
        <v>3860</v>
      </c>
      <c r="C77" s="13">
        <v>1230.48</v>
      </c>
      <c r="D77" s="12">
        <v>3700</v>
      </c>
      <c r="E77" s="13">
        <v>1179.48</v>
      </c>
      <c r="F77" s="12">
        <v>4040</v>
      </c>
      <c r="G77" s="13">
        <v>1287.86</v>
      </c>
      <c r="H77" s="14">
        <v>4330</v>
      </c>
      <c r="I77" s="15">
        <v>1380.31</v>
      </c>
      <c r="J77" s="12">
        <v>3530</v>
      </c>
      <c r="K77" s="13">
        <v>1159.53</v>
      </c>
      <c r="L77" s="12">
        <v>3110</v>
      </c>
      <c r="M77" s="13">
        <v>893.5</v>
      </c>
      <c r="N77" s="12">
        <v>2830</v>
      </c>
      <c r="O77" s="13">
        <v>813.05</v>
      </c>
      <c r="P77" s="12">
        <v>2090</v>
      </c>
      <c r="Q77" s="13">
        <v>641.18</v>
      </c>
      <c r="R77" s="12">
        <v>2470</v>
      </c>
      <c r="S77" s="13">
        <v>815.13</v>
      </c>
      <c r="T77" s="16">
        <v>2100</v>
      </c>
      <c r="U77" s="13">
        <v>694.72</v>
      </c>
      <c r="V77" s="12">
        <v>2600</v>
      </c>
      <c r="W77" s="13">
        <v>857.28</v>
      </c>
      <c r="X77" s="12">
        <v>2390</v>
      </c>
      <c r="Y77" s="17">
        <v>788.27</v>
      </c>
      <c r="Z77" s="18">
        <f t="shared" si="3"/>
        <v>3087.5</v>
      </c>
      <c r="AA77" s="19">
        <f t="shared" si="4"/>
        <v>37050</v>
      </c>
      <c r="AB77" s="20">
        <f t="shared" si="4"/>
        <v>11740.789999999999</v>
      </c>
    </row>
    <row r="78" spans="1:28" ht="12.75">
      <c r="A78" s="11" t="s">
        <v>93</v>
      </c>
      <c r="B78" s="12">
        <v>6222</v>
      </c>
      <c r="C78" s="13">
        <v>1653.17</v>
      </c>
      <c r="D78" s="12">
        <v>5675</v>
      </c>
      <c r="E78" s="13">
        <v>1371.38</v>
      </c>
      <c r="F78" s="12">
        <v>6446</v>
      </c>
      <c r="G78" s="13">
        <v>1654.03</v>
      </c>
      <c r="H78" s="12">
        <v>4538</v>
      </c>
      <c r="I78" s="13">
        <v>1299.22</v>
      </c>
      <c r="J78" s="12">
        <v>3908</v>
      </c>
      <c r="K78" s="13">
        <v>1087.09</v>
      </c>
      <c r="L78" s="12">
        <v>3500</v>
      </c>
      <c r="M78" s="13">
        <v>960.97</v>
      </c>
      <c r="N78" s="12">
        <f>301+3137</f>
        <v>3438</v>
      </c>
      <c r="O78" s="13">
        <v>941.74</v>
      </c>
      <c r="P78" s="12">
        <f>281+3016</f>
        <v>3297</v>
      </c>
      <c r="Q78" s="13">
        <v>1037.68</v>
      </c>
      <c r="R78" s="12">
        <f>289+2847</f>
        <v>3136</v>
      </c>
      <c r="S78" s="13">
        <v>1056.43</v>
      </c>
      <c r="T78" s="16">
        <f>293+3252</f>
        <v>3545</v>
      </c>
      <c r="U78" s="13">
        <v>1142.74</v>
      </c>
      <c r="V78" s="12">
        <f>233+4067</f>
        <v>4300</v>
      </c>
      <c r="W78" s="13">
        <v>1466.99</v>
      </c>
      <c r="X78" s="12">
        <f>57+1417</f>
        <v>1474</v>
      </c>
      <c r="Y78" s="17">
        <v>1030.15</v>
      </c>
      <c r="Z78" s="18">
        <f t="shared" si="3"/>
        <v>4123.25</v>
      </c>
      <c r="AA78" s="19">
        <f t="shared" si="4"/>
        <v>49479</v>
      </c>
      <c r="AB78" s="20">
        <f t="shared" si="4"/>
        <v>14701.59</v>
      </c>
    </row>
    <row r="79" spans="1:28" ht="12.75">
      <c r="A79" s="11" t="s">
        <v>94</v>
      </c>
      <c r="B79" s="12">
        <v>1161</v>
      </c>
      <c r="C79" s="13">
        <v>405.82</v>
      </c>
      <c r="D79" s="12">
        <v>1551</v>
      </c>
      <c r="E79" s="13">
        <v>530.15</v>
      </c>
      <c r="F79" s="12">
        <v>1644</v>
      </c>
      <c r="G79" s="13">
        <v>559.79</v>
      </c>
      <c r="H79" s="14">
        <v>1863</v>
      </c>
      <c r="I79" s="15">
        <v>629.61</v>
      </c>
      <c r="J79" s="12">
        <v>1438</v>
      </c>
      <c r="K79" s="13">
        <v>499.04</v>
      </c>
      <c r="L79" s="12">
        <v>1623</v>
      </c>
      <c r="M79" s="13">
        <v>501</v>
      </c>
      <c r="N79" s="12">
        <v>1539</v>
      </c>
      <c r="O79" s="13">
        <v>476.88</v>
      </c>
      <c r="P79" s="12">
        <v>1792</v>
      </c>
      <c r="Q79" s="13">
        <v>585.13</v>
      </c>
      <c r="R79" s="12">
        <v>1454</v>
      </c>
      <c r="S79" s="13">
        <v>519.65</v>
      </c>
      <c r="T79" s="16">
        <v>1455</v>
      </c>
      <c r="U79" s="13">
        <v>519.73</v>
      </c>
      <c r="V79" s="12">
        <v>1456</v>
      </c>
      <c r="W79" s="13">
        <v>518.45</v>
      </c>
      <c r="X79" s="12">
        <v>1455</v>
      </c>
      <c r="Y79" s="17">
        <v>518.28</v>
      </c>
      <c r="Z79" s="18">
        <f t="shared" si="3"/>
        <v>1535.9166666666667</v>
      </c>
      <c r="AA79" s="19">
        <f t="shared" si="4"/>
        <v>18431</v>
      </c>
      <c r="AB79" s="20">
        <f t="shared" si="4"/>
        <v>6263.529999999999</v>
      </c>
    </row>
    <row r="80" spans="1:28" ht="12.75">
      <c r="A80" s="11" t="s">
        <v>95</v>
      </c>
      <c r="B80" s="12">
        <v>11578</v>
      </c>
      <c r="C80" s="13">
        <v>2249.99</v>
      </c>
      <c r="D80" s="12">
        <v>8464</v>
      </c>
      <c r="E80" s="13">
        <v>1815.04</v>
      </c>
      <c r="F80" s="12">
        <v>9031</v>
      </c>
      <c r="G80" s="13">
        <v>2121.91</v>
      </c>
      <c r="H80" s="12">
        <v>7131</v>
      </c>
      <c r="I80" s="13">
        <v>1783.31</v>
      </c>
      <c r="J80" s="12">
        <v>5527</v>
      </c>
      <c r="K80" s="13">
        <v>1452.75</v>
      </c>
      <c r="L80" s="12">
        <v>5004</v>
      </c>
      <c r="M80" s="13">
        <v>1264.54</v>
      </c>
      <c r="N80" s="12">
        <f>434+3899</f>
        <v>4333</v>
      </c>
      <c r="O80" s="13">
        <v>1203.11</v>
      </c>
      <c r="P80" s="12">
        <f>501+4884</f>
        <v>5385</v>
      </c>
      <c r="Q80" s="13">
        <v>1573.97</v>
      </c>
      <c r="R80" s="12">
        <f>428+3781</f>
        <v>4209</v>
      </c>
      <c r="S80" s="13">
        <v>1404.41</v>
      </c>
      <c r="T80" s="16">
        <f>462+5826</f>
        <v>6288</v>
      </c>
      <c r="U80" s="13">
        <v>2245.01</v>
      </c>
      <c r="V80" s="12">
        <f>303+6503</f>
        <v>6806</v>
      </c>
      <c r="W80" s="13">
        <v>2080.32</v>
      </c>
      <c r="X80" s="12">
        <f>103+2535</f>
        <v>2638</v>
      </c>
      <c r="Y80" s="17">
        <v>1059.65</v>
      </c>
      <c r="Z80" s="18">
        <f t="shared" si="3"/>
        <v>6366.166666666667</v>
      </c>
      <c r="AA80" s="19">
        <f t="shared" si="4"/>
        <v>76394</v>
      </c>
      <c r="AB80" s="20">
        <f t="shared" si="4"/>
        <v>20254.010000000002</v>
      </c>
    </row>
    <row r="81" spans="1:28" ht="12.75">
      <c r="A81" s="11" t="s">
        <v>96</v>
      </c>
      <c r="B81" s="12">
        <v>5699</v>
      </c>
      <c r="C81" s="13">
        <v>1585.06</v>
      </c>
      <c r="D81" s="12">
        <v>3936</v>
      </c>
      <c r="E81" s="13">
        <v>1290.91</v>
      </c>
      <c r="F81" s="12">
        <v>4141</v>
      </c>
      <c r="G81" s="13">
        <v>1477.87</v>
      </c>
      <c r="H81" s="12">
        <v>3403</v>
      </c>
      <c r="I81" s="13">
        <v>1205.56</v>
      </c>
      <c r="J81" s="12">
        <v>2788</v>
      </c>
      <c r="K81" s="13">
        <v>1060.41</v>
      </c>
      <c r="L81" s="12">
        <v>3198</v>
      </c>
      <c r="M81" s="13">
        <v>1060.39</v>
      </c>
      <c r="N81" s="12">
        <v>3403</v>
      </c>
      <c r="O81" s="13">
        <v>1082.48</v>
      </c>
      <c r="P81" s="12">
        <v>3362</v>
      </c>
      <c r="Q81" s="13">
        <v>1317.85</v>
      </c>
      <c r="R81" s="12">
        <v>3157</v>
      </c>
      <c r="S81" s="13">
        <v>1343.2</v>
      </c>
      <c r="T81" s="16">
        <v>3362</v>
      </c>
      <c r="U81" s="13">
        <v>1387.49</v>
      </c>
      <c r="V81" s="12">
        <v>3854</v>
      </c>
      <c r="W81" s="13">
        <v>1489.48</v>
      </c>
      <c r="X81" s="12">
        <v>1394</v>
      </c>
      <c r="Y81" s="17">
        <v>1030.03</v>
      </c>
      <c r="Z81" s="18">
        <f t="shared" si="3"/>
        <v>3474.75</v>
      </c>
      <c r="AA81" s="19">
        <f t="shared" si="4"/>
        <v>41697</v>
      </c>
      <c r="AB81" s="20">
        <f t="shared" si="4"/>
        <v>15330.730000000001</v>
      </c>
    </row>
    <row r="82" spans="1:28" ht="12.75">
      <c r="A82" s="11" t="s">
        <v>97</v>
      </c>
      <c r="B82" s="12">
        <v>2080</v>
      </c>
      <c r="C82" s="13">
        <v>663.05</v>
      </c>
      <c r="D82" s="12">
        <v>2000</v>
      </c>
      <c r="E82" s="13">
        <v>637.56</v>
      </c>
      <c r="F82" s="12">
        <v>2710</v>
      </c>
      <c r="G82" s="13">
        <v>863.88</v>
      </c>
      <c r="H82" s="14">
        <v>2950</v>
      </c>
      <c r="I82" s="15">
        <v>940.39</v>
      </c>
      <c r="J82" s="12">
        <v>2110</v>
      </c>
      <c r="K82" s="13">
        <v>682.14</v>
      </c>
      <c r="L82" s="12">
        <v>2360</v>
      </c>
      <c r="M82" s="13">
        <v>678.02</v>
      </c>
      <c r="N82" s="12">
        <v>2120</v>
      </c>
      <c r="O82" s="13">
        <v>609.07</v>
      </c>
      <c r="P82" s="12">
        <v>2530</v>
      </c>
      <c r="Q82" s="13">
        <v>775.19</v>
      </c>
      <c r="R82" s="12">
        <v>2210</v>
      </c>
      <c r="S82" s="13">
        <v>731.48</v>
      </c>
      <c r="T82" s="16">
        <v>2020</v>
      </c>
      <c r="U82" s="13">
        <v>668.25</v>
      </c>
      <c r="V82" s="12">
        <v>2240</v>
      </c>
      <c r="W82" s="13">
        <v>738.58</v>
      </c>
      <c r="X82" s="12">
        <v>2150</v>
      </c>
      <c r="Y82" s="17">
        <v>709.11</v>
      </c>
      <c r="Z82" s="18">
        <f t="shared" si="3"/>
        <v>2290</v>
      </c>
      <c r="AA82" s="19">
        <f t="shared" si="4"/>
        <v>27480</v>
      </c>
      <c r="AB82" s="20">
        <f t="shared" si="4"/>
        <v>8696.72</v>
      </c>
    </row>
    <row r="83" spans="1:28" ht="12.75">
      <c r="A83" s="11" t="s">
        <v>98</v>
      </c>
      <c r="B83" s="12">
        <v>5092</v>
      </c>
      <c r="C83" s="13">
        <v>1100.41</v>
      </c>
      <c r="D83" s="12">
        <v>4760</v>
      </c>
      <c r="E83" s="13">
        <v>1352.23</v>
      </c>
      <c r="F83" s="12">
        <v>5570</v>
      </c>
      <c r="G83" s="13">
        <v>1612.03</v>
      </c>
      <c r="H83" s="12">
        <v>4398</v>
      </c>
      <c r="I83" s="13">
        <v>1337.34</v>
      </c>
      <c r="J83" s="12">
        <v>3752</v>
      </c>
      <c r="K83" s="13">
        <v>1015.55</v>
      </c>
      <c r="L83" s="12">
        <v>3720</v>
      </c>
      <c r="M83" s="13">
        <v>976.75</v>
      </c>
      <c r="N83" s="12">
        <f>363+3257</f>
        <v>3620</v>
      </c>
      <c r="O83" s="13">
        <v>973.86</v>
      </c>
      <c r="P83" s="12">
        <f>383+3342</f>
        <v>3725</v>
      </c>
      <c r="Q83" s="13">
        <v>1152.86</v>
      </c>
      <c r="R83" s="12">
        <f>391+3273</f>
        <v>3664</v>
      </c>
      <c r="S83" s="13">
        <v>1194.85</v>
      </c>
      <c r="T83" s="16">
        <f>351+3388</f>
        <v>3739</v>
      </c>
      <c r="U83" s="13">
        <v>1171.71</v>
      </c>
      <c r="V83" s="12">
        <f>251+4306</f>
        <v>4557</v>
      </c>
      <c r="W83" s="13">
        <v>1399.7</v>
      </c>
      <c r="X83" s="12">
        <f>76+1375</f>
        <v>1451</v>
      </c>
      <c r="Y83" s="17">
        <v>878.87</v>
      </c>
      <c r="Z83" s="18">
        <f t="shared" si="3"/>
        <v>4004</v>
      </c>
      <c r="AA83" s="19">
        <f t="shared" si="4"/>
        <v>48048</v>
      </c>
      <c r="AB83" s="20">
        <f t="shared" si="4"/>
        <v>14166.160000000002</v>
      </c>
    </row>
    <row r="84" spans="1:28" ht="12.75">
      <c r="A84" s="11" t="s">
        <v>99</v>
      </c>
      <c r="B84" s="12">
        <v>2380</v>
      </c>
      <c r="C84" s="13">
        <v>832.96</v>
      </c>
      <c r="D84" s="12">
        <v>2590</v>
      </c>
      <c r="E84" s="13">
        <v>906.45</v>
      </c>
      <c r="F84" s="12">
        <v>3040</v>
      </c>
      <c r="G84" s="13">
        <v>1063.95</v>
      </c>
      <c r="H84" s="14">
        <v>3100</v>
      </c>
      <c r="I84" s="15">
        <v>1084.95</v>
      </c>
      <c r="J84" s="12">
        <v>2320</v>
      </c>
      <c r="K84" s="13">
        <v>830.44</v>
      </c>
      <c r="L84" s="12">
        <v>2460</v>
      </c>
      <c r="M84" s="13">
        <v>775.94</v>
      </c>
      <c r="N84" s="12">
        <v>2100</v>
      </c>
      <c r="O84" s="13">
        <v>662.4</v>
      </c>
      <c r="P84" s="12">
        <v>2160</v>
      </c>
      <c r="Q84" s="13">
        <v>722.57</v>
      </c>
      <c r="R84" s="12">
        <v>2070</v>
      </c>
      <c r="S84" s="13">
        <v>749.53</v>
      </c>
      <c r="T84" s="16">
        <v>2010</v>
      </c>
      <c r="U84" s="13">
        <v>727.46</v>
      </c>
      <c r="V84" s="12">
        <v>2070</v>
      </c>
      <c r="W84" s="13">
        <v>746.89</v>
      </c>
      <c r="X84" s="12">
        <v>2050</v>
      </c>
      <c r="Y84" s="17">
        <v>739.89</v>
      </c>
      <c r="Z84" s="18">
        <f t="shared" si="3"/>
        <v>2362.5</v>
      </c>
      <c r="AA84" s="19">
        <f t="shared" si="4"/>
        <v>28350</v>
      </c>
      <c r="AB84" s="20">
        <f t="shared" si="4"/>
        <v>9843.429999999998</v>
      </c>
    </row>
    <row r="85" spans="1:28" ht="12.75">
      <c r="A85" s="11" t="s">
        <v>100</v>
      </c>
      <c r="B85" s="12">
        <v>6765</v>
      </c>
      <c r="C85" s="13">
        <v>2380.31</v>
      </c>
      <c r="D85" s="12">
        <v>5720</v>
      </c>
      <c r="E85" s="13">
        <v>2285.95</v>
      </c>
      <c r="F85" s="12">
        <v>6519</v>
      </c>
      <c r="G85" s="13">
        <v>2428.6</v>
      </c>
      <c r="H85" s="12">
        <v>5228</v>
      </c>
      <c r="I85" s="13">
        <v>2150.83</v>
      </c>
      <c r="J85" s="12">
        <v>3260</v>
      </c>
      <c r="K85" s="13">
        <v>1078.11</v>
      </c>
      <c r="L85" s="12">
        <v>3198</v>
      </c>
      <c r="M85" s="13">
        <v>1024.42</v>
      </c>
      <c r="N85" s="12">
        <v>2829</v>
      </c>
      <c r="O85" s="13">
        <v>947.08</v>
      </c>
      <c r="P85" s="12">
        <v>3014</v>
      </c>
      <c r="Q85" s="13">
        <v>1236.83</v>
      </c>
      <c r="R85" s="12">
        <v>2768</v>
      </c>
      <c r="S85" s="13">
        <v>1227.03</v>
      </c>
      <c r="T85" s="16">
        <v>3383</v>
      </c>
      <c r="U85" s="13">
        <v>1405.9</v>
      </c>
      <c r="V85" s="12">
        <v>4182</v>
      </c>
      <c r="W85" s="13">
        <v>1878.24</v>
      </c>
      <c r="X85" s="12">
        <v>1538</v>
      </c>
      <c r="Y85" s="17">
        <v>1344.4</v>
      </c>
      <c r="Z85" s="18">
        <f t="shared" si="3"/>
        <v>4033.6666666666665</v>
      </c>
      <c r="AA85" s="19">
        <f t="shared" si="4"/>
        <v>48404</v>
      </c>
      <c r="AB85" s="20">
        <f t="shared" si="4"/>
        <v>19387.700000000004</v>
      </c>
    </row>
    <row r="86" spans="1:28" ht="12.75">
      <c r="A86" s="11" t="s">
        <v>101</v>
      </c>
      <c r="B86" s="12">
        <v>1730</v>
      </c>
      <c r="C86" s="13">
        <v>626.05</v>
      </c>
      <c r="D86" s="12">
        <v>1660</v>
      </c>
      <c r="E86" s="13">
        <v>603.74</v>
      </c>
      <c r="F86" s="12">
        <v>1870</v>
      </c>
      <c r="G86" s="13">
        <v>670.67</v>
      </c>
      <c r="H86" s="14">
        <v>1900</v>
      </c>
      <c r="I86" s="15">
        <v>680.25</v>
      </c>
      <c r="J86" s="12">
        <v>1740</v>
      </c>
      <c r="K86" s="13">
        <v>639.71</v>
      </c>
      <c r="L86" s="12">
        <v>1640</v>
      </c>
      <c r="M86" s="13">
        <v>543.64</v>
      </c>
      <c r="N86" s="12">
        <v>1620</v>
      </c>
      <c r="O86" s="13">
        <v>537.89</v>
      </c>
      <c r="P86" s="12">
        <v>1890</v>
      </c>
      <c r="Q86" s="13">
        <v>657.72</v>
      </c>
      <c r="R86" s="12">
        <v>1880</v>
      </c>
      <c r="S86" s="13">
        <v>702.38</v>
      </c>
      <c r="T86" s="16">
        <v>1700</v>
      </c>
      <c r="U86" s="13">
        <v>642.51</v>
      </c>
      <c r="V86" s="12">
        <v>1750</v>
      </c>
      <c r="W86" s="13">
        <v>657.12</v>
      </c>
      <c r="X86" s="12">
        <v>1770</v>
      </c>
      <c r="Y86" s="17">
        <v>663.9</v>
      </c>
      <c r="Z86" s="18">
        <f t="shared" si="3"/>
        <v>1762.5</v>
      </c>
      <c r="AA86" s="19">
        <f t="shared" si="4"/>
        <v>21150</v>
      </c>
      <c r="AB86" s="20">
        <f t="shared" si="4"/>
        <v>7625.58</v>
      </c>
    </row>
    <row r="87" spans="1:28" ht="12.75">
      <c r="A87" s="11" t="s">
        <v>102</v>
      </c>
      <c r="B87" s="12">
        <v>2200</v>
      </c>
      <c r="C87" s="13">
        <v>712</v>
      </c>
      <c r="D87" s="12">
        <v>2700</v>
      </c>
      <c r="E87" s="13">
        <v>871.39</v>
      </c>
      <c r="F87" s="12">
        <v>3110</v>
      </c>
      <c r="G87" s="13">
        <v>1002.08</v>
      </c>
      <c r="H87" s="14">
        <v>3880</v>
      </c>
      <c r="I87" s="15">
        <v>1247.55</v>
      </c>
      <c r="J87" s="12">
        <v>3490</v>
      </c>
      <c r="K87" s="13">
        <v>1145.76</v>
      </c>
      <c r="L87" s="12">
        <v>3170</v>
      </c>
      <c r="M87" s="13">
        <v>921.13</v>
      </c>
      <c r="N87" s="12">
        <v>2990</v>
      </c>
      <c r="O87" s="13">
        <v>869.41</v>
      </c>
      <c r="P87" s="12">
        <v>2570</v>
      </c>
      <c r="Q87" s="13">
        <v>796.12</v>
      </c>
      <c r="R87" s="12">
        <v>2500</v>
      </c>
      <c r="S87" s="13">
        <v>828.88</v>
      </c>
      <c r="T87" s="16">
        <v>2410</v>
      </c>
      <c r="U87" s="13">
        <v>808.75</v>
      </c>
      <c r="V87" s="12">
        <v>2360</v>
      </c>
      <c r="W87" s="13">
        <v>789.63</v>
      </c>
      <c r="X87" s="12">
        <v>3360</v>
      </c>
      <c r="Y87" s="17">
        <v>1119.69</v>
      </c>
      <c r="Z87" s="18">
        <f t="shared" si="3"/>
        <v>2895</v>
      </c>
      <c r="AA87" s="19">
        <f t="shared" si="4"/>
        <v>34740</v>
      </c>
      <c r="AB87" s="20">
        <f t="shared" si="4"/>
        <v>11112.39</v>
      </c>
    </row>
    <row r="88" spans="1:28" ht="12.75">
      <c r="A88" s="19" t="s">
        <v>103</v>
      </c>
      <c r="B88" s="12">
        <v>4400</v>
      </c>
      <c r="C88" s="13">
        <v>1697.18</v>
      </c>
      <c r="D88" s="12">
        <v>3360</v>
      </c>
      <c r="E88" s="13">
        <v>1324.4</v>
      </c>
      <c r="F88" s="12">
        <v>4280</v>
      </c>
      <c r="G88" s="13">
        <v>1546.26</v>
      </c>
      <c r="H88" s="12">
        <v>6480</v>
      </c>
      <c r="I88" s="13">
        <v>2332.77</v>
      </c>
      <c r="J88" s="12">
        <v>4200</v>
      </c>
      <c r="K88" s="13">
        <v>1513.85</v>
      </c>
      <c r="L88" s="12">
        <v>4840</v>
      </c>
      <c r="M88" s="13">
        <v>1913.98</v>
      </c>
      <c r="N88" s="12">
        <v>4800</v>
      </c>
      <c r="O88" s="13">
        <v>1858.09</v>
      </c>
      <c r="P88" s="12">
        <v>4760</v>
      </c>
      <c r="Q88" s="13">
        <v>1987.04</v>
      </c>
      <c r="R88" s="12">
        <v>4800</v>
      </c>
      <c r="S88" s="13">
        <v>1965.06</v>
      </c>
      <c r="T88" s="12">
        <v>4600</v>
      </c>
      <c r="U88" s="13">
        <v>1923.03</v>
      </c>
      <c r="V88" s="12">
        <v>4600</v>
      </c>
      <c r="W88" s="13">
        <v>1768.81</v>
      </c>
      <c r="X88" s="12">
        <v>5360</v>
      </c>
      <c r="Y88" s="17">
        <v>2034.99</v>
      </c>
      <c r="Z88" s="18">
        <f t="shared" si="3"/>
        <v>4706.666666666667</v>
      </c>
      <c r="AA88" s="19">
        <f t="shared" si="4"/>
        <v>56480</v>
      </c>
      <c r="AB88" s="20">
        <f t="shared" si="4"/>
        <v>21865.460000000003</v>
      </c>
    </row>
    <row r="89" spans="1:28" ht="12.75">
      <c r="A89" s="11" t="s">
        <v>104</v>
      </c>
      <c r="B89" s="12">
        <v>2951</v>
      </c>
      <c r="C89" s="13">
        <v>992.23</v>
      </c>
      <c r="D89" s="12">
        <v>2732</v>
      </c>
      <c r="E89" s="13">
        <v>922.42</v>
      </c>
      <c r="F89" s="12">
        <v>3389</v>
      </c>
      <c r="G89" s="13">
        <v>1131.85</v>
      </c>
      <c r="H89" s="14">
        <v>4298</v>
      </c>
      <c r="I89" s="15">
        <v>1421.62</v>
      </c>
      <c r="J89" s="12">
        <v>2990</v>
      </c>
      <c r="K89" s="13">
        <v>1030.31</v>
      </c>
      <c r="L89" s="12">
        <v>2422</v>
      </c>
      <c r="M89" s="13">
        <v>745.9</v>
      </c>
      <c r="N89" s="12">
        <v>2338</v>
      </c>
      <c r="O89" s="13">
        <v>721.76</v>
      </c>
      <c r="P89" s="12">
        <v>2113</v>
      </c>
      <c r="Q89" s="13">
        <v>698.98</v>
      </c>
      <c r="R89" s="12">
        <v>2164</v>
      </c>
      <c r="S89" s="13">
        <v>767.38</v>
      </c>
      <c r="T89" s="16">
        <v>1811</v>
      </c>
      <c r="U89" s="13">
        <v>654.46</v>
      </c>
      <c r="V89" s="12">
        <v>2286</v>
      </c>
      <c r="W89" s="13">
        <v>809.1</v>
      </c>
      <c r="X89" s="12">
        <v>2087</v>
      </c>
      <c r="Y89" s="17">
        <v>743.69</v>
      </c>
      <c r="Z89" s="18">
        <f t="shared" si="3"/>
        <v>2631.75</v>
      </c>
      <c r="AA89" s="19">
        <f t="shared" si="4"/>
        <v>31581</v>
      </c>
      <c r="AB89" s="20">
        <f t="shared" si="4"/>
        <v>10639.7</v>
      </c>
    </row>
    <row r="90" spans="1:28" ht="12.75">
      <c r="A90" s="11" t="s">
        <v>105</v>
      </c>
      <c r="B90" s="12">
        <v>5467</v>
      </c>
      <c r="C90" s="13">
        <v>1314.66</v>
      </c>
      <c r="D90" s="12">
        <v>4469</v>
      </c>
      <c r="E90" s="13">
        <v>1062.43</v>
      </c>
      <c r="F90" s="12">
        <v>4410</v>
      </c>
      <c r="G90" s="13">
        <v>1016.05</v>
      </c>
      <c r="H90" s="12">
        <v>3036</v>
      </c>
      <c r="I90" s="13">
        <v>795.85</v>
      </c>
      <c r="J90" s="12">
        <v>2379</v>
      </c>
      <c r="K90" s="13">
        <v>731.34</v>
      </c>
      <c r="L90" s="12">
        <v>2158</v>
      </c>
      <c r="M90" s="13">
        <v>648.83</v>
      </c>
      <c r="N90" s="12">
        <f>234+2263</f>
        <v>2497</v>
      </c>
      <c r="O90" s="13">
        <v>694.28</v>
      </c>
      <c r="P90" s="12">
        <f>238+2398</f>
        <v>2636</v>
      </c>
      <c r="Q90" s="13">
        <v>817.23</v>
      </c>
      <c r="R90" s="12">
        <f>232+2168</f>
        <v>2400</v>
      </c>
      <c r="S90" s="13">
        <v>807.72</v>
      </c>
      <c r="T90" s="16">
        <f>242+3011</f>
        <v>3253</v>
      </c>
      <c r="U90" s="13">
        <v>947.88</v>
      </c>
      <c r="V90" s="12">
        <f>246+3856</f>
        <v>4102</v>
      </c>
      <c r="W90" s="13">
        <v>1231.85</v>
      </c>
      <c r="X90" s="12">
        <f>79+1355</f>
        <v>1434</v>
      </c>
      <c r="Y90" s="17">
        <v>699.12</v>
      </c>
      <c r="Z90" s="18">
        <f t="shared" si="3"/>
        <v>3186.75</v>
      </c>
      <c r="AA90" s="19">
        <f t="shared" si="4"/>
        <v>38241</v>
      </c>
      <c r="AB90" s="20">
        <f t="shared" si="4"/>
        <v>10767.240000000002</v>
      </c>
    </row>
    <row r="91" spans="1:28" ht="12.75">
      <c r="A91" s="11" t="s">
        <v>106</v>
      </c>
      <c r="B91" s="12">
        <v>898</v>
      </c>
      <c r="C91" s="13">
        <v>307.59</v>
      </c>
      <c r="D91" s="12">
        <v>1383</v>
      </c>
      <c r="E91" s="13">
        <v>470.75</v>
      </c>
      <c r="F91" s="12">
        <v>1707</v>
      </c>
      <c r="G91" s="13">
        <v>574.04</v>
      </c>
      <c r="H91" s="14">
        <v>1953</v>
      </c>
      <c r="I91" s="15">
        <v>652.46</v>
      </c>
      <c r="J91" s="12">
        <v>1348</v>
      </c>
      <c r="K91" s="12">
        <v>465.89</v>
      </c>
      <c r="L91" s="12">
        <v>1385</v>
      </c>
      <c r="M91" s="13">
        <v>426.95</v>
      </c>
      <c r="N91" s="12">
        <v>1370</v>
      </c>
      <c r="O91" s="13">
        <v>422.64</v>
      </c>
      <c r="P91" s="12">
        <v>1500</v>
      </c>
      <c r="Q91" s="13">
        <v>489.76</v>
      </c>
      <c r="R91" s="12">
        <v>1697</v>
      </c>
      <c r="S91" s="13">
        <v>593.79</v>
      </c>
      <c r="T91" s="16">
        <v>1535</v>
      </c>
      <c r="U91" s="13">
        <v>539.91</v>
      </c>
      <c r="V91" s="12">
        <v>1443</v>
      </c>
      <c r="W91" s="13">
        <v>507.9</v>
      </c>
      <c r="X91" s="12">
        <v>1558</v>
      </c>
      <c r="Y91" s="17">
        <v>545.96</v>
      </c>
      <c r="Z91" s="18">
        <f t="shared" si="3"/>
        <v>1481.4166666666667</v>
      </c>
      <c r="AA91" s="19">
        <f t="shared" si="4"/>
        <v>17777</v>
      </c>
      <c r="AB91" s="20">
        <f t="shared" si="4"/>
        <v>5997.639999999999</v>
      </c>
    </row>
    <row r="92" spans="1:28" ht="12.75">
      <c r="A92" s="11" t="s">
        <v>107</v>
      </c>
      <c r="B92" s="12">
        <v>1960</v>
      </c>
      <c r="C92" s="13">
        <v>676.32</v>
      </c>
      <c r="D92" s="12">
        <v>2340</v>
      </c>
      <c r="E92" s="13">
        <v>797.45</v>
      </c>
      <c r="F92" s="12">
        <v>2220</v>
      </c>
      <c r="G92" s="13">
        <v>759.2</v>
      </c>
      <c r="H92" s="14">
        <v>2340</v>
      </c>
      <c r="I92" s="15">
        <v>797.45</v>
      </c>
      <c r="J92" s="12">
        <v>1590</v>
      </c>
      <c r="K92" s="13">
        <v>578.69</v>
      </c>
      <c r="L92" s="12">
        <v>1430</v>
      </c>
      <c r="M92" s="13">
        <v>460.9</v>
      </c>
      <c r="N92" s="12">
        <v>1250</v>
      </c>
      <c r="O92" s="13">
        <v>409.19</v>
      </c>
      <c r="P92" s="12">
        <v>1500</v>
      </c>
      <c r="Q92" s="13">
        <v>511.64</v>
      </c>
      <c r="R92" s="12">
        <v>1330</v>
      </c>
      <c r="S92" s="13">
        <v>494.28</v>
      </c>
      <c r="T92" s="16">
        <v>1290</v>
      </c>
      <c r="U92" s="13">
        <v>482.11</v>
      </c>
      <c r="V92" s="12">
        <v>1090</v>
      </c>
      <c r="W92" s="13">
        <v>414.75</v>
      </c>
      <c r="X92" s="12">
        <v>1230</v>
      </c>
      <c r="Y92" s="17">
        <v>461.03</v>
      </c>
      <c r="Z92" s="18">
        <f t="shared" si="3"/>
        <v>1630.8333333333333</v>
      </c>
      <c r="AA92" s="19">
        <f t="shared" si="4"/>
        <v>19570</v>
      </c>
      <c r="AB92" s="20">
        <f t="shared" si="4"/>
        <v>6843.009999999999</v>
      </c>
    </row>
    <row r="93" spans="1:28" ht="12.75">
      <c r="A93" s="11" t="s">
        <v>108</v>
      </c>
      <c r="B93" s="12">
        <v>10659</v>
      </c>
      <c r="C93" s="13">
        <v>2539.05</v>
      </c>
      <c r="D93" s="12">
        <v>11187</v>
      </c>
      <c r="E93" s="13">
        <v>2579.69</v>
      </c>
      <c r="F93" s="12">
        <v>15959</v>
      </c>
      <c r="G93" s="13">
        <v>4041.42</v>
      </c>
      <c r="H93" s="12">
        <v>13471</v>
      </c>
      <c r="I93" s="13">
        <v>3687</v>
      </c>
      <c r="J93" s="12">
        <v>7866</v>
      </c>
      <c r="K93" s="13">
        <v>2159.44</v>
      </c>
      <c r="L93" s="12">
        <v>7904</v>
      </c>
      <c r="M93" s="13">
        <v>2012.67</v>
      </c>
      <c r="N93" s="12">
        <f>811+7429</f>
        <v>8240</v>
      </c>
      <c r="O93" s="13">
        <v>2083.87</v>
      </c>
      <c r="P93" s="12">
        <f>755+7639</f>
        <v>8394</v>
      </c>
      <c r="Q93" s="13">
        <v>2408.12</v>
      </c>
      <c r="R93" s="12">
        <f>773+6948</f>
        <v>7721</v>
      </c>
      <c r="S93" s="13">
        <v>2672.62</v>
      </c>
      <c r="T93" s="16">
        <f>637+7795</f>
        <v>8432</v>
      </c>
      <c r="U93" s="13">
        <v>2899.89</v>
      </c>
      <c r="V93" s="12">
        <f>565+9675</f>
        <v>10240</v>
      </c>
      <c r="W93" s="13">
        <v>3583.39</v>
      </c>
      <c r="X93" s="12">
        <f>565+9675</f>
        <v>10240</v>
      </c>
      <c r="Y93" s="17">
        <v>2717.44</v>
      </c>
      <c r="Z93" s="18">
        <f t="shared" si="3"/>
        <v>10026.083333333334</v>
      </c>
      <c r="AA93" s="19">
        <f t="shared" si="4"/>
        <v>120313</v>
      </c>
      <c r="AB93" s="20">
        <f t="shared" si="4"/>
        <v>33384.6</v>
      </c>
    </row>
    <row r="94" spans="1:28" ht="12.75">
      <c r="A94" s="11" t="s">
        <v>109</v>
      </c>
      <c r="B94" s="12">
        <v>1410</v>
      </c>
      <c r="C94" s="13">
        <v>493.48</v>
      </c>
      <c r="D94" s="12">
        <v>1670</v>
      </c>
      <c r="E94" s="13">
        <v>576.36</v>
      </c>
      <c r="F94" s="12">
        <v>1990</v>
      </c>
      <c r="G94" s="13">
        <v>686.67</v>
      </c>
      <c r="H94" s="14">
        <v>1730</v>
      </c>
      <c r="I94" s="15">
        <v>603.56</v>
      </c>
      <c r="J94" s="12">
        <v>1450</v>
      </c>
      <c r="K94" s="13">
        <v>498.66</v>
      </c>
      <c r="L94" s="12">
        <v>1340</v>
      </c>
      <c r="M94" s="13">
        <v>437.29</v>
      </c>
      <c r="N94" s="12">
        <v>1690</v>
      </c>
      <c r="O94" s="13">
        <v>537.41</v>
      </c>
      <c r="P94" s="12">
        <v>1640</v>
      </c>
      <c r="Q94" s="13">
        <v>574.32</v>
      </c>
      <c r="R94" s="12">
        <v>1670</v>
      </c>
      <c r="S94" s="13">
        <v>605.06</v>
      </c>
      <c r="T94" s="16">
        <v>1700</v>
      </c>
      <c r="U94" s="13">
        <v>614.7</v>
      </c>
      <c r="V94" s="12">
        <v>1670</v>
      </c>
      <c r="W94" s="13">
        <v>602.94</v>
      </c>
      <c r="X94" s="12">
        <v>1680</v>
      </c>
      <c r="Y94" s="17">
        <v>606.42</v>
      </c>
      <c r="Z94" s="18">
        <f t="shared" si="3"/>
        <v>1636.6666666666667</v>
      </c>
      <c r="AA94" s="19">
        <f t="shared" si="4"/>
        <v>19640</v>
      </c>
      <c r="AB94" s="20">
        <f t="shared" si="4"/>
        <v>6836.869999999999</v>
      </c>
    </row>
    <row r="95" spans="1:28" ht="12.75">
      <c r="A95" s="11" t="s">
        <v>110</v>
      </c>
      <c r="B95" s="12">
        <v>2050</v>
      </c>
      <c r="C95" s="13">
        <v>968.35</v>
      </c>
      <c r="D95" s="12">
        <v>2270</v>
      </c>
      <c r="E95" s="13">
        <v>829.41</v>
      </c>
      <c r="F95" s="12">
        <v>2660</v>
      </c>
      <c r="G95" s="13">
        <v>953.74</v>
      </c>
      <c r="H95" s="14">
        <v>2930</v>
      </c>
      <c r="I95" s="15">
        <v>1039.81</v>
      </c>
      <c r="J95" s="12">
        <v>2660</v>
      </c>
      <c r="K95" s="13">
        <v>968.57</v>
      </c>
      <c r="L95" s="12">
        <v>2500</v>
      </c>
      <c r="M95" s="13">
        <v>821.06</v>
      </c>
      <c r="N95" s="12">
        <v>3020</v>
      </c>
      <c r="O95" s="13">
        <v>970.45</v>
      </c>
      <c r="P95" s="12">
        <v>3280</v>
      </c>
      <c r="Q95" s="13">
        <v>1114.05</v>
      </c>
      <c r="R95" s="12">
        <v>2720</v>
      </c>
      <c r="S95" s="13">
        <v>1013.97</v>
      </c>
      <c r="T95" s="16">
        <v>2830</v>
      </c>
      <c r="U95" s="13">
        <v>1049.88</v>
      </c>
      <c r="V95" s="12">
        <v>2510</v>
      </c>
      <c r="W95" s="13">
        <v>941.27</v>
      </c>
      <c r="X95" s="12">
        <v>2680</v>
      </c>
      <c r="Y95" s="17">
        <v>997.6</v>
      </c>
      <c r="Z95" s="18">
        <f t="shared" si="3"/>
        <v>2675.8333333333335</v>
      </c>
      <c r="AA95" s="19">
        <f t="shared" si="4"/>
        <v>32110</v>
      </c>
      <c r="AB95" s="20">
        <f t="shared" si="4"/>
        <v>11668.160000000002</v>
      </c>
    </row>
    <row r="96" spans="1:28" ht="12.75">
      <c r="A96" s="11" t="s">
        <v>111</v>
      </c>
      <c r="B96" s="12">
        <v>1813</v>
      </c>
      <c r="C96" s="13">
        <v>577.94</v>
      </c>
      <c r="D96" s="12">
        <v>1795</v>
      </c>
      <c r="E96" s="13">
        <v>572.2</v>
      </c>
      <c r="F96" s="12">
        <v>2207</v>
      </c>
      <c r="G96" s="13">
        <v>703.54</v>
      </c>
      <c r="H96" s="14">
        <v>1822</v>
      </c>
      <c r="I96" s="15">
        <v>580.67</v>
      </c>
      <c r="J96" s="12">
        <v>1292</v>
      </c>
      <c r="K96" s="13">
        <v>407.37</v>
      </c>
      <c r="L96" s="12">
        <v>1415</v>
      </c>
      <c r="M96" s="13">
        <v>406.52</v>
      </c>
      <c r="N96" s="12">
        <v>1308</v>
      </c>
      <c r="O96" s="13">
        <v>375.56</v>
      </c>
      <c r="P96" s="12">
        <v>1474</v>
      </c>
      <c r="Q96" s="13">
        <v>469.21</v>
      </c>
      <c r="R96" s="12">
        <v>1320</v>
      </c>
      <c r="S96" s="13">
        <v>436.9</v>
      </c>
      <c r="T96" s="16">
        <v>1405</v>
      </c>
      <c r="U96" s="13">
        <v>464.79</v>
      </c>
      <c r="V96" s="12">
        <v>1364</v>
      </c>
      <c r="W96" s="13">
        <v>449.73</v>
      </c>
      <c r="X96" s="12">
        <v>1363</v>
      </c>
      <c r="Y96" s="17">
        <v>449.55</v>
      </c>
      <c r="Z96" s="18">
        <f t="shared" si="3"/>
        <v>1548.1666666666667</v>
      </c>
      <c r="AA96" s="19">
        <f t="shared" si="4"/>
        <v>18578</v>
      </c>
      <c r="AB96" s="20">
        <f t="shared" si="4"/>
        <v>5893.9800000000005</v>
      </c>
    </row>
    <row r="97" spans="1:28" ht="12.75">
      <c r="A97" s="11" t="s">
        <v>112</v>
      </c>
      <c r="B97" s="12">
        <v>7030</v>
      </c>
      <c r="C97" s="13">
        <v>1761.03</v>
      </c>
      <c r="D97" s="12">
        <v>5228</v>
      </c>
      <c r="E97" s="13">
        <v>1614.19</v>
      </c>
      <c r="F97" s="12">
        <v>5654</v>
      </c>
      <c r="G97" s="13">
        <v>1733.95</v>
      </c>
      <c r="H97" s="12">
        <v>4091</v>
      </c>
      <c r="I97" s="13">
        <v>1362.17</v>
      </c>
      <c r="J97" s="12">
        <v>2743</v>
      </c>
      <c r="K97" s="13">
        <v>911.96</v>
      </c>
      <c r="L97" s="12">
        <v>2994</v>
      </c>
      <c r="M97" s="13">
        <v>879.04</v>
      </c>
      <c r="N97" s="12">
        <f>263+2233</f>
        <v>2496</v>
      </c>
      <c r="O97" s="13">
        <v>803.72</v>
      </c>
      <c r="P97" s="12">
        <f>278+2385</f>
        <v>2663</v>
      </c>
      <c r="Q97" s="13">
        <v>959.9</v>
      </c>
      <c r="R97" s="12">
        <f>236+2141</f>
        <v>2377</v>
      </c>
      <c r="S97" s="13">
        <v>909.18</v>
      </c>
      <c r="T97" s="16">
        <f>213+3248</f>
        <v>3461</v>
      </c>
      <c r="U97" s="13">
        <v>1475.72</v>
      </c>
      <c r="V97" s="12">
        <f>142+3731</f>
        <v>3873</v>
      </c>
      <c r="W97" s="13">
        <v>1477.27</v>
      </c>
      <c r="X97" s="12">
        <f>49+1264</f>
        <v>1313</v>
      </c>
      <c r="Y97" s="17">
        <v>858.98</v>
      </c>
      <c r="Z97" s="18">
        <f t="shared" si="3"/>
        <v>3660.25</v>
      </c>
      <c r="AA97" s="19">
        <f t="shared" si="4"/>
        <v>43923</v>
      </c>
      <c r="AB97" s="20">
        <f t="shared" si="4"/>
        <v>14747.109999999999</v>
      </c>
    </row>
    <row r="98" spans="1:28" ht="12.75">
      <c r="A98" s="11" t="s">
        <v>113</v>
      </c>
      <c r="B98" s="12">
        <v>7877</v>
      </c>
      <c r="C98" s="13">
        <v>2914.42</v>
      </c>
      <c r="D98" s="12">
        <v>5803</v>
      </c>
      <c r="E98" s="13">
        <v>2562.99</v>
      </c>
      <c r="F98" s="12">
        <v>6787</v>
      </c>
      <c r="G98" s="13">
        <v>2870.17</v>
      </c>
      <c r="H98" s="12">
        <v>6166</v>
      </c>
      <c r="I98" s="13">
        <v>2743.77</v>
      </c>
      <c r="J98" s="12">
        <v>6650</v>
      </c>
      <c r="K98" s="13">
        <v>2878.45</v>
      </c>
      <c r="L98" s="12">
        <v>6911</v>
      </c>
      <c r="M98" s="13">
        <v>2777.83</v>
      </c>
      <c r="N98" s="12">
        <f>832+6645</f>
        <v>7477</v>
      </c>
      <c r="O98" s="13">
        <v>2897.43</v>
      </c>
      <c r="P98" s="12">
        <f>885+6362</f>
        <v>7247</v>
      </c>
      <c r="Q98" s="13">
        <v>3284.09</v>
      </c>
      <c r="R98" s="12">
        <f>941+6844</f>
        <v>7785</v>
      </c>
      <c r="S98" s="13">
        <v>3493.58</v>
      </c>
      <c r="T98" s="16">
        <f>822+6696</f>
        <v>7518</v>
      </c>
      <c r="U98" s="13">
        <v>3364.16</v>
      </c>
      <c r="V98" s="12">
        <f>522+5660</f>
        <v>6182</v>
      </c>
      <c r="W98" s="13">
        <v>2936.59</v>
      </c>
      <c r="X98" s="12">
        <f>180+1735</f>
        <v>1915</v>
      </c>
      <c r="Y98" s="17">
        <v>2034.45</v>
      </c>
      <c r="Z98" s="18">
        <f t="shared" si="3"/>
        <v>6526.5</v>
      </c>
      <c r="AA98" s="19">
        <f t="shared" si="4"/>
        <v>78318</v>
      </c>
      <c r="AB98" s="20">
        <f t="shared" si="4"/>
        <v>34757.92999999999</v>
      </c>
    </row>
    <row r="99" spans="1:28" ht="12.75">
      <c r="A99" s="11" t="s">
        <v>114</v>
      </c>
      <c r="B99" s="12">
        <v>2370</v>
      </c>
      <c r="C99" s="13">
        <v>877.49</v>
      </c>
      <c r="D99" s="12">
        <v>2460</v>
      </c>
      <c r="E99" s="13">
        <v>906.19</v>
      </c>
      <c r="F99" s="12">
        <v>2760</v>
      </c>
      <c r="G99" s="13">
        <v>1001.83</v>
      </c>
      <c r="H99" s="14">
        <v>2650</v>
      </c>
      <c r="I99" s="15">
        <v>966.76</v>
      </c>
      <c r="J99" s="12">
        <v>1890</v>
      </c>
      <c r="K99" s="13">
        <v>738.17</v>
      </c>
      <c r="L99" s="12">
        <v>1880</v>
      </c>
      <c r="M99" s="13">
        <v>662.12</v>
      </c>
      <c r="N99" s="12">
        <v>2030</v>
      </c>
      <c r="O99" s="13">
        <v>705.21</v>
      </c>
      <c r="P99" s="12">
        <v>2160</v>
      </c>
      <c r="Q99" s="13">
        <v>787.33</v>
      </c>
      <c r="R99" s="12">
        <v>1850</v>
      </c>
      <c r="S99" s="13">
        <v>734.32</v>
      </c>
      <c r="T99" s="16">
        <v>1740</v>
      </c>
      <c r="U99" s="13">
        <v>697.62</v>
      </c>
      <c r="V99" s="12">
        <v>1870</v>
      </c>
      <c r="W99" s="13">
        <v>738.56</v>
      </c>
      <c r="X99" s="12">
        <v>1820</v>
      </c>
      <c r="Y99" s="17">
        <v>722.28</v>
      </c>
      <c r="Z99" s="18">
        <f t="shared" si="3"/>
        <v>2123.3333333333335</v>
      </c>
      <c r="AA99" s="19">
        <f t="shared" si="4"/>
        <v>25480</v>
      </c>
      <c r="AB99" s="20">
        <f t="shared" si="4"/>
        <v>9537.880000000001</v>
      </c>
    </row>
    <row r="100" spans="1:28" ht="12.75">
      <c r="A100" s="11" t="s">
        <v>115</v>
      </c>
      <c r="B100" s="12">
        <v>1500</v>
      </c>
      <c r="C100" s="13">
        <v>976.55</v>
      </c>
      <c r="D100" s="12">
        <v>2160</v>
      </c>
      <c r="E100" s="13">
        <v>720.81</v>
      </c>
      <c r="F100" s="12">
        <v>2580</v>
      </c>
      <c r="G100" s="13">
        <v>853.43</v>
      </c>
      <c r="H100" s="14">
        <v>2480</v>
      </c>
      <c r="I100" s="15">
        <v>829.06</v>
      </c>
      <c r="J100" s="12">
        <v>2040</v>
      </c>
      <c r="K100" s="13">
        <v>752.25</v>
      </c>
      <c r="L100" s="12">
        <v>1840</v>
      </c>
      <c r="M100" s="13">
        <v>647</v>
      </c>
      <c r="N100" s="12">
        <v>2060</v>
      </c>
      <c r="O100" s="13">
        <v>736.14</v>
      </c>
      <c r="P100" s="12">
        <v>2220</v>
      </c>
      <c r="Q100" s="13">
        <v>814.97</v>
      </c>
      <c r="R100" s="12">
        <v>1980</v>
      </c>
      <c r="S100" s="13">
        <v>784.16</v>
      </c>
      <c r="T100" s="16">
        <v>1900</v>
      </c>
      <c r="U100" s="13">
        <v>770.78</v>
      </c>
      <c r="V100" s="12">
        <v>2000</v>
      </c>
      <c r="W100" s="13">
        <v>772.95</v>
      </c>
      <c r="X100" s="12">
        <v>1960</v>
      </c>
      <c r="Y100" s="17">
        <v>774.19</v>
      </c>
      <c r="Z100" s="18">
        <f t="shared" si="3"/>
        <v>2060</v>
      </c>
      <c r="AA100" s="19">
        <f t="shared" si="4"/>
        <v>24720</v>
      </c>
      <c r="AB100" s="20">
        <f t="shared" si="4"/>
        <v>9432.29</v>
      </c>
    </row>
    <row r="101" spans="1:28" ht="12.75">
      <c r="A101" s="11" t="s">
        <v>116</v>
      </c>
      <c r="B101" s="12">
        <v>10517</v>
      </c>
      <c r="C101" s="13">
        <v>3541.17</v>
      </c>
      <c r="D101" s="12">
        <v>8241</v>
      </c>
      <c r="E101" s="13">
        <v>3180.92</v>
      </c>
      <c r="F101" s="12">
        <v>9779</v>
      </c>
      <c r="G101" s="13">
        <v>3686.06</v>
      </c>
      <c r="H101" s="12">
        <v>7503</v>
      </c>
      <c r="I101" s="13">
        <v>3370.25</v>
      </c>
      <c r="J101" s="12">
        <v>6458</v>
      </c>
      <c r="K101" s="13">
        <v>2515.87</v>
      </c>
      <c r="L101" s="12">
        <v>6827</v>
      </c>
      <c r="M101" s="13">
        <v>2673.39</v>
      </c>
      <c r="N101" s="12">
        <v>5105</v>
      </c>
      <c r="O101" s="13">
        <v>1444.48</v>
      </c>
      <c r="P101" s="12">
        <v>5412</v>
      </c>
      <c r="Q101" s="13">
        <v>1818.07</v>
      </c>
      <c r="R101" s="12">
        <v>4736</v>
      </c>
      <c r="S101" s="13">
        <v>1781.96</v>
      </c>
      <c r="T101" s="16">
        <v>5166</v>
      </c>
      <c r="U101" s="13">
        <v>1860.22</v>
      </c>
      <c r="V101" s="12">
        <v>6027</v>
      </c>
      <c r="W101" s="13">
        <v>3333.2</v>
      </c>
      <c r="X101" s="12">
        <v>2583</v>
      </c>
      <c r="Y101" s="17">
        <v>2239.66</v>
      </c>
      <c r="Z101" s="18">
        <f t="shared" si="3"/>
        <v>6529.5</v>
      </c>
      <c r="AA101" s="19">
        <f t="shared" si="4"/>
        <v>78354</v>
      </c>
      <c r="AB101" s="20">
        <f t="shared" si="4"/>
        <v>31445.25</v>
      </c>
    </row>
    <row r="102" spans="1:28" ht="12.75">
      <c r="A102" s="11" t="s">
        <v>117</v>
      </c>
      <c r="B102" s="12">
        <v>2810</v>
      </c>
      <c r="C102" s="13">
        <v>940.5</v>
      </c>
      <c r="D102" s="12">
        <v>3180</v>
      </c>
      <c r="E102" s="13">
        <v>1058.45</v>
      </c>
      <c r="F102" s="12">
        <v>3820</v>
      </c>
      <c r="G102" s="13">
        <v>1262.47</v>
      </c>
      <c r="H102" s="14">
        <v>3960</v>
      </c>
      <c r="I102" s="15">
        <v>1307.1</v>
      </c>
      <c r="J102" s="12">
        <v>2620</v>
      </c>
      <c r="K102" s="13">
        <v>889.68</v>
      </c>
      <c r="L102" s="12">
        <v>2120</v>
      </c>
      <c r="M102" s="13">
        <v>652.55</v>
      </c>
      <c r="N102" s="12">
        <v>1980</v>
      </c>
      <c r="O102" s="13">
        <v>612.33</v>
      </c>
      <c r="P102" s="12">
        <v>1890</v>
      </c>
      <c r="Q102" s="13">
        <v>635.5</v>
      </c>
      <c r="R102" s="12">
        <v>2190</v>
      </c>
      <c r="S102" s="13">
        <v>772.93</v>
      </c>
      <c r="T102" s="16">
        <v>1980</v>
      </c>
      <c r="U102" s="13">
        <v>703.09</v>
      </c>
      <c r="V102" s="12">
        <v>2370</v>
      </c>
      <c r="W102" s="13">
        <v>829.5</v>
      </c>
      <c r="X102" s="12">
        <v>2180</v>
      </c>
      <c r="Y102" s="17">
        <v>767.09</v>
      </c>
      <c r="Z102" s="18">
        <f t="shared" si="3"/>
        <v>2591.6666666666665</v>
      </c>
      <c r="AA102" s="19">
        <f t="shared" si="4"/>
        <v>31100</v>
      </c>
      <c r="AB102" s="20">
        <f t="shared" si="4"/>
        <v>10431.19</v>
      </c>
    </row>
    <row r="103" spans="1:28" ht="12.75">
      <c r="A103" s="11" t="s">
        <v>118</v>
      </c>
      <c r="B103" s="12">
        <v>6181</v>
      </c>
      <c r="C103" s="13">
        <v>2975.18</v>
      </c>
      <c r="D103" s="12">
        <v>3828</v>
      </c>
      <c r="E103" s="13">
        <v>1494.54</v>
      </c>
      <c r="F103" s="12">
        <v>4797</v>
      </c>
      <c r="G103" s="13">
        <v>2021.12</v>
      </c>
      <c r="H103" s="12">
        <v>4336</v>
      </c>
      <c r="I103" s="13">
        <v>1584.27</v>
      </c>
      <c r="J103" s="12">
        <v>5166</v>
      </c>
      <c r="K103" s="13">
        <v>1723.18</v>
      </c>
      <c r="L103" s="12">
        <v>4705</v>
      </c>
      <c r="M103" s="13">
        <v>1555.05</v>
      </c>
      <c r="N103" s="12">
        <v>5166</v>
      </c>
      <c r="O103" s="13">
        <v>1627.36</v>
      </c>
      <c r="P103" s="12">
        <v>5166</v>
      </c>
      <c r="Q103" s="13">
        <v>1889.2</v>
      </c>
      <c r="R103" s="12">
        <v>4613</v>
      </c>
      <c r="S103" s="13">
        <v>1891.91</v>
      </c>
      <c r="T103" s="16">
        <v>5166</v>
      </c>
      <c r="U103" s="13">
        <v>1963.67</v>
      </c>
      <c r="V103" s="12">
        <v>4566</v>
      </c>
      <c r="W103" s="13">
        <v>1848.23</v>
      </c>
      <c r="X103" s="12">
        <v>1199</v>
      </c>
      <c r="Y103" s="17">
        <v>963.03</v>
      </c>
      <c r="Z103" s="18">
        <f t="shared" si="3"/>
        <v>4574.083333333333</v>
      </c>
      <c r="AA103" s="19">
        <f t="shared" si="4"/>
        <v>54889</v>
      </c>
      <c r="AB103" s="20">
        <f t="shared" si="4"/>
        <v>21536.74</v>
      </c>
    </row>
    <row r="104" spans="1:28" ht="12.75">
      <c r="A104" s="11" t="s">
        <v>119</v>
      </c>
      <c r="B104" s="12">
        <v>54634</v>
      </c>
      <c r="C104" s="13">
        <v>12922.3</v>
      </c>
      <c r="D104" s="12">
        <v>38603</v>
      </c>
      <c r="E104" s="13">
        <v>9911.29</v>
      </c>
      <c r="F104" s="12">
        <v>46799</v>
      </c>
      <c r="G104" s="13">
        <v>13163.78</v>
      </c>
      <c r="H104" s="12">
        <v>37670</v>
      </c>
      <c r="I104" s="13">
        <v>12366.15</v>
      </c>
      <c r="J104" s="12">
        <v>31623</v>
      </c>
      <c r="K104" s="13">
        <v>10364</v>
      </c>
      <c r="L104" s="12">
        <v>29662</v>
      </c>
      <c r="M104" s="13">
        <v>8930.46</v>
      </c>
      <c r="N104" s="12">
        <f>1706+20673</f>
        <v>22379</v>
      </c>
      <c r="O104" s="13">
        <v>6626.57</v>
      </c>
      <c r="P104" s="12">
        <f>1852+22116</f>
        <v>23968</v>
      </c>
      <c r="Q104" s="13">
        <v>6945.47</v>
      </c>
      <c r="R104" s="12">
        <f>1713+19956</f>
        <v>21669</v>
      </c>
      <c r="S104" s="13">
        <v>8423.03</v>
      </c>
      <c r="T104" s="16">
        <f>2121+29286</f>
        <v>31407</v>
      </c>
      <c r="U104" s="13">
        <v>11301.93</v>
      </c>
      <c r="V104" s="12">
        <f>1240+29613</f>
        <v>30853</v>
      </c>
      <c r="W104" s="13">
        <v>11085.85</v>
      </c>
      <c r="X104" s="12">
        <f>416+10557</f>
        <v>10973</v>
      </c>
      <c r="Y104" s="17">
        <v>6922.72</v>
      </c>
      <c r="Z104" s="18">
        <f t="shared" si="3"/>
        <v>31686.666666666668</v>
      </c>
      <c r="AA104" s="19">
        <f t="shared" si="4"/>
        <v>380240</v>
      </c>
      <c r="AB104" s="20">
        <f t="shared" si="4"/>
        <v>118963.55000000002</v>
      </c>
    </row>
    <row r="105" spans="1:28" ht="12.75">
      <c r="A105" s="11" t="s">
        <v>120</v>
      </c>
      <c r="B105" s="12">
        <v>2170</v>
      </c>
      <c r="C105" s="13">
        <v>784.95</v>
      </c>
      <c r="D105" s="12">
        <v>1960</v>
      </c>
      <c r="E105" s="13">
        <v>718.01</v>
      </c>
      <c r="F105" s="12">
        <v>3540</v>
      </c>
      <c r="G105" s="13">
        <v>1221.68</v>
      </c>
      <c r="H105" s="14">
        <v>3020</v>
      </c>
      <c r="I105" s="15">
        <v>1055.92</v>
      </c>
      <c r="J105" s="12">
        <v>2410</v>
      </c>
      <c r="K105" s="13">
        <v>883.04</v>
      </c>
      <c r="L105" s="12">
        <v>1810</v>
      </c>
      <c r="M105" s="13">
        <v>610.59</v>
      </c>
      <c r="N105" s="12">
        <v>1750</v>
      </c>
      <c r="O105" s="13">
        <v>593.35</v>
      </c>
      <c r="P105" s="12">
        <v>1730</v>
      </c>
      <c r="Q105" s="13">
        <v>632.08</v>
      </c>
      <c r="R105" s="12">
        <v>2040</v>
      </c>
      <c r="S105" s="13">
        <v>765.08</v>
      </c>
      <c r="T105" s="16">
        <v>1730</v>
      </c>
      <c r="U105" s="13">
        <v>672.46</v>
      </c>
      <c r="V105" s="12">
        <v>2250</v>
      </c>
      <c r="W105" s="13">
        <v>842.01</v>
      </c>
      <c r="X105" s="12">
        <v>3470</v>
      </c>
      <c r="Y105" s="17">
        <v>1244.62</v>
      </c>
      <c r="Z105" s="18">
        <f t="shared" si="3"/>
        <v>2323.3333333333335</v>
      </c>
      <c r="AA105" s="19">
        <f t="shared" si="4"/>
        <v>27880</v>
      </c>
      <c r="AB105" s="20">
        <f t="shared" si="4"/>
        <v>10023.79</v>
      </c>
    </row>
    <row r="106" spans="1:28" ht="12.75">
      <c r="A106" s="11" t="s">
        <v>121</v>
      </c>
      <c r="B106" s="12">
        <v>2120</v>
      </c>
      <c r="C106" s="13">
        <v>708.88</v>
      </c>
      <c r="D106" s="12">
        <v>2240</v>
      </c>
      <c r="E106" s="13">
        <v>749</v>
      </c>
      <c r="F106" s="12">
        <v>2560</v>
      </c>
      <c r="G106" s="13">
        <v>856.01</v>
      </c>
      <c r="H106" s="14">
        <v>2600</v>
      </c>
      <c r="I106" s="15">
        <v>869.39</v>
      </c>
      <c r="J106" s="12">
        <v>2080</v>
      </c>
      <c r="K106" s="13">
        <v>716.79</v>
      </c>
      <c r="L106" s="12">
        <v>1890</v>
      </c>
      <c r="M106" s="13">
        <v>569.57</v>
      </c>
      <c r="N106" s="12">
        <v>1810</v>
      </c>
      <c r="O106" s="13">
        <v>545.46</v>
      </c>
      <c r="P106" s="12">
        <v>2080</v>
      </c>
      <c r="Q106" s="13">
        <v>663.91</v>
      </c>
      <c r="R106" s="12">
        <v>2080</v>
      </c>
      <c r="S106" s="13">
        <v>716.53</v>
      </c>
      <c r="T106" s="16">
        <v>1780</v>
      </c>
      <c r="U106" s="13">
        <v>616.54</v>
      </c>
      <c r="V106" s="12">
        <v>2040</v>
      </c>
      <c r="W106" s="13">
        <v>704.35</v>
      </c>
      <c r="X106" s="12">
        <v>1960</v>
      </c>
      <c r="Y106" s="17">
        <v>676.91</v>
      </c>
      <c r="Z106" s="18">
        <f t="shared" si="3"/>
        <v>2103.3333333333335</v>
      </c>
      <c r="AA106" s="19">
        <f t="shared" si="4"/>
        <v>25240</v>
      </c>
      <c r="AB106" s="20">
        <f t="shared" si="4"/>
        <v>8393.34</v>
      </c>
    </row>
    <row r="107" spans="1:28" ht="12.75">
      <c r="A107" s="11" t="s">
        <v>122</v>
      </c>
      <c r="B107" s="12">
        <v>13254</v>
      </c>
      <c r="C107" s="13">
        <v>2615.28</v>
      </c>
      <c r="D107" s="12">
        <v>10148</v>
      </c>
      <c r="E107" s="13">
        <v>2435.14</v>
      </c>
      <c r="F107" s="12">
        <v>10897</v>
      </c>
      <c r="G107" s="13">
        <v>2764.18</v>
      </c>
      <c r="H107" s="12">
        <v>8158</v>
      </c>
      <c r="I107" s="13">
        <v>2119.93</v>
      </c>
      <c r="J107" s="12">
        <v>6587</v>
      </c>
      <c r="K107" s="13">
        <v>1700.02</v>
      </c>
      <c r="L107" s="12">
        <v>5831</v>
      </c>
      <c r="M107" s="13">
        <v>1424.7</v>
      </c>
      <c r="N107" s="12">
        <f>537+6681</f>
        <v>7218</v>
      </c>
      <c r="O107" s="13">
        <v>1686.27</v>
      </c>
      <c r="P107" s="12">
        <f>471+6345</f>
        <v>6816</v>
      </c>
      <c r="Q107" s="13">
        <v>2187.22</v>
      </c>
      <c r="R107" s="12">
        <f>655+7542</f>
        <v>8197</v>
      </c>
      <c r="S107" s="13">
        <v>2661.38</v>
      </c>
      <c r="T107" s="16">
        <f>525+6690</f>
        <v>7215</v>
      </c>
      <c r="U107" s="13">
        <v>2242.69</v>
      </c>
      <c r="V107" s="12">
        <f>405+7940</f>
        <v>8345</v>
      </c>
      <c r="W107" s="13">
        <v>2905.27</v>
      </c>
      <c r="X107" s="12">
        <f>115+2902</f>
        <v>3017</v>
      </c>
      <c r="Y107" s="17">
        <v>1569.94</v>
      </c>
      <c r="Z107" s="18">
        <f t="shared" si="3"/>
        <v>7973.583333333333</v>
      </c>
      <c r="AA107" s="19">
        <f t="shared" si="4"/>
        <v>95683</v>
      </c>
      <c r="AB107" s="20">
        <f t="shared" si="4"/>
        <v>26312.02</v>
      </c>
    </row>
    <row r="108" spans="1:28" ht="12.75">
      <c r="A108" s="11" t="s">
        <v>123</v>
      </c>
      <c r="B108" s="12">
        <v>2410</v>
      </c>
      <c r="C108" s="13">
        <v>683.63</v>
      </c>
      <c r="D108" s="12">
        <v>3940</v>
      </c>
      <c r="E108" s="13">
        <v>873.11</v>
      </c>
      <c r="F108" s="12">
        <v>4649</v>
      </c>
      <c r="G108" s="13">
        <v>1174.39</v>
      </c>
      <c r="H108" s="12">
        <v>2966</v>
      </c>
      <c r="I108" s="13">
        <v>758.52</v>
      </c>
      <c r="J108" s="12">
        <v>2127</v>
      </c>
      <c r="K108" s="13">
        <v>699.18</v>
      </c>
      <c r="L108" s="12">
        <v>2533</v>
      </c>
      <c r="M108" s="13">
        <v>726.03</v>
      </c>
      <c r="N108" s="12">
        <f>202+2274</f>
        <v>2476</v>
      </c>
      <c r="O108" s="13">
        <v>711.83</v>
      </c>
      <c r="P108" s="12">
        <f>176+2327</f>
        <v>2503</v>
      </c>
      <c r="Q108" s="13">
        <v>796.74</v>
      </c>
      <c r="R108" s="12">
        <f>156+1877</f>
        <v>2033</v>
      </c>
      <c r="S108" s="13">
        <v>741.99</v>
      </c>
      <c r="T108" s="16">
        <f>118+2166</f>
        <v>2284</v>
      </c>
      <c r="U108" s="13">
        <v>758.73</v>
      </c>
      <c r="V108" s="12">
        <f>78+2313</f>
        <v>2391</v>
      </c>
      <c r="W108" s="13">
        <v>734.44</v>
      </c>
      <c r="X108" s="12">
        <f>78+2313</f>
        <v>2391</v>
      </c>
      <c r="Y108" s="17">
        <v>696.8</v>
      </c>
      <c r="Z108" s="18">
        <f t="shared" si="3"/>
        <v>2725.25</v>
      </c>
      <c r="AA108" s="19">
        <f t="shared" si="4"/>
        <v>32703</v>
      </c>
      <c r="AB108" s="20">
        <f t="shared" si="4"/>
        <v>9355.39</v>
      </c>
    </row>
    <row r="109" spans="1:28" ht="12.75">
      <c r="A109" s="11" t="s">
        <v>124</v>
      </c>
      <c r="B109" s="12">
        <v>3670</v>
      </c>
      <c r="C109" s="13">
        <v>1195.29</v>
      </c>
      <c r="D109" s="12">
        <v>5070</v>
      </c>
      <c r="E109" s="13">
        <v>1641.58</v>
      </c>
      <c r="F109" s="12">
        <v>5210</v>
      </c>
      <c r="G109" s="13">
        <v>1686.21</v>
      </c>
      <c r="H109" s="14">
        <v>5570</v>
      </c>
      <c r="I109" s="15">
        <v>1800.97</v>
      </c>
      <c r="J109" s="12">
        <v>3890</v>
      </c>
      <c r="K109" s="13">
        <v>1313.59</v>
      </c>
      <c r="L109" s="12">
        <v>3250</v>
      </c>
      <c r="M109" s="13">
        <v>958.39</v>
      </c>
      <c r="N109" s="12">
        <v>3620</v>
      </c>
      <c r="O109" s="13">
        <v>1064.69</v>
      </c>
      <c r="P109" s="12">
        <v>3030</v>
      </c>
      <c r="Q109" s="13">
        <v>965</v>
      </c>
      <c r="R109" s="12">
        <v>3340</v>
      </c>
      <c r="S109" s="13">
        <v>1119.29</v>
      </c>
      <c r="T109" s="16">
        <v>3500</v>
      </c>
      <c r="U109" s="13">
        <v>1185.15</v>
      </c>
      <c r="V109" s="12">
        <v>4090</v>
      </c>
      <c r="W109" s="13">
        <v>1375.82</v>
      </c>
      <c r="X109" s="12">
        <v>6290</v>
      </c>
      <c r="Y109" s="17">
        <v>2101.85</v>
      </c>
      <c r="Z109" s="18">
        <f t="shared" si="3"/>
        <v>4210.833333333333</v>
      </c>
      <c r="AA109" s="19">
        <f t="shared" si="4"/>
        <v>50530</v>
      </c>
      <c r="AB109" s="20">
        <f t="shared" si="4"/>
        <v>16407.83</v>
      </c>
    </row>
    <row r="110" spans="1:28" ht="12.75">
      <c r="A110" s="11" t="s">
        <v>125</v>
      </c>
      <c r="B110" s="12">
        <v>3780</v>
      </c>
      <c r="C110" s="13">
        <v>1479</v>
      </c>
      <c r="D110" s="12">
        <v>3360</v>
      </c>
      <c r="E110" s="13">
        <v>1322.04</v>
      </c>
      <c r="F110" s="12">
        <v>4400</v>
      </c>
      <c r="G110" s="13">
        <v>1710.71</v>
      </c>
      <c r="H110" s="14">
        <v>3950</v>
      </c>
      <c r="I110" s="15">
        <v>1542.53</v>
      </c>
      <c r="J110" s="12">
        <v>1810</v>
      </c>
      <c r="K110" s="13">
        <v>759.26</v>
      </c>
      <c r="L110" s="12">
        <v>1160</v>
      </c>
      <c r="M110" s="13">
        <v>455.21</v>
      </c>
      <c r="N110" s="12">
        <v>2390</v>
      </c>
      <c r="O110" s="13">
        <v>869.49</v>
      </c>
      <c r="P110" s="12">
        <v>2270</v>
      </c>
      <c r="Q110" s="13">
        <v>913.82</v>
      </c>
      <c r="R110" s="12">
        <v>2120</v>
      </c>
      <c r="S110" s="13">
        <v>895.23</v>
      </c>
      <c r="T110" s="16">
        <v>1880</v>
      </c>
      <c r="U110" s="13">
        <v>801.57</v>
      </c>
      <c r="V110" s="12">
        <v>1950</v>
      </c>
      <c r="W110" s="13">
        <v>826.23</v>
      </c>
      <c r="X110" s="12">
        <v>1980</v>
      </c>
      <c r="Y110" s="17">
        <v>838.09</v>
      </c>
      <c r="Z110" s="18">
        <f t="shared" si="3"/>
        <v>2587.5</v>
      </c>
      <c r="AA110" s="19">
        <f t="shared" si="4"/>
        <v>31050</v>
      </c>
      <c r="AB110" s="20">
        <f t="shared" si="4"/>
        <v>12413.179999999998</v>
      </c>
    </row>
    <row r="111" spans="1:28" ht="12.75">
      <c r="A111" s="11" t="s">
        <v>126</v>
      </c>
      <c r="B111" s="12">
        <v>3444</v>
      </c>
      <c r="C111" s="13">
        <v>1373.34</v>
      </c>
      <c r="D111" s="12">
        <v>2645</v>
      </c>
      <c r="E111" s="13">
        <v>1000.14</v>
      </c>
      <c r="F111" s="12">
        <v>3998</v>
      </c>
      <c r="G111" s="13">
        <v>1631.25</v>
      </c>
      <c r="H111" s="12">
        <v>3813</v>
      </c>
      <c r="I111" s="13">
        <v>1459.03</v>
      </c>
      <c r="J111" s="12">
        <v>2522</v>
      </c>
      <c r="K111" s="13">
        <v>963.98</v>
      </c>
      <c r="L111" s="12">
        <v>2460</v>
      </c>
      <c r="M111" s="13">
        <v>898.95</v>
      </c>
      <c r="N111" s="12">
        <v>2460</v>
      </c>
      <c r="O111" s="13">
        <v>897.1</v>
      </c>
      <c r="P111" s="12">
        <v>2645</v>
      </c>
      <c r="Q111" s="13">
        <v>1157.38</v>
      </c>
      <c r="R111" s="12">
        <v>2276</v>
      </c>
      <c r="S111" s="13">
        <v>1154.01</v>
      </c>
      <c r="T111" s="16">
        <v>2091</v>
      </c>
      <c r="U111" s="13">
        <v>1119.38</v>
      </c>
      <c r="V111" s="12">
        <v>2214</v>
      </c>
      <c r="W111" s="13">
        <v>1138.46</v>
      </c>
      <c r="X111" s="12">
        <v>1907</v>
      </c>
      <c r="Y111" s="17">
        <v>1082.44</v>
      </c>
      <c r="Z111" s="18">
        <f t="shared" si="3"/>
        <v>2706.25</v>
      </c>
      <c r="AA111" s="19">
        <f t="shared" si="4"/>
        <v>32475</v>
      </c>
      <c r="AB111" s="20">
        <f t="shared" si="4"/>
        <v>13875.459999999997</v>
      </c>
    </row>
    <row r="112" spans="1:28" ht="12.75">
      <c r="A112" s="11" t="s">
        <v>127</v>
      </c>
      <c r="B112" s="12">
        <v>5713</v>
      </c>
      <c r="C112" s="13">
        <v>1464.08</v>
      </c>
      <c r="D112" s="12">
        <v>4258</v>
      </c>
      <c r="E112" s="13">
        <v>1276.54</v>
      </c>
      <c r="F112" s="12">
        <v>4934</v>
      </c>
      <c r="G112" s="13">
        <v>1617.59</v>
      </c>
      <c r="H112" s="12">
        <v>4124</v>
      </c>
      <c r="I112" s="13">
        <v>1451.33</v>
      </c>
      <c r="J112" s="12">
        <v>3473</v>
      </c>
      <c r="K112" s="13">
        <v>1105.07</v>
      </c>
      <c r="L112" s="12">
        <v>2801</v>
      </c>
      <c r="M112" s="13">
        <v>931.87</v>
      </c>
      <c r="N112" s="12">
        <f>264+2593</f>
        <v>2857</v>
      </c>
      <c r="O112" s="13">
        <v>949.66</v>
      </c>
      <c r="P112" s="12">
        <f>217+2404</f>
        <v>2621</v>
      </c>
      <c r="Q112" s="13">
        <v>1019.38</v>
      </c>
      <c r="R112" s="12">
        <f>178+2124</f>
        <v>2302</v>
      </c>
      <c r="S112" s="13">
        <v>971.76</v>
      </c>
      <c r="T112" s="16">
        <f>205+2805</f>
        <v>3010</v>
      </c>
      <c r="U112" s="13">
        <v>1093.38</v>
      </c>
      <c r="V112" s="12">
        <f>132+2997</f>
        <v>3129</v>
      </c>
      <c r="W112" s="13">
        <v>1252.4</v>
      </c>
      <c r="X112" s="12">
        <f>52+1238</f>
        <v>1290</v>
      </c>
      <c r="Y112" s="17">
        <v>709.71</v>
      </c>
      <c r="Z112" s="18">
        <f t="shared" si="3"/>
        <v>3376</v>
      </c>
      <c r="AA112" s="19">
        <f t="shared" si="4"/>
        <v>40512</v>
      </c>
      <c r="AB112" s="20">
        <f t="shared" si="4"/>
        <v>13842.77</v>
      </c>
    </row>
    <row r="113" spans="1:28" ht="12.75">
      <c r="A113" s="11" t="s">
        <v>128</v>
      </c>
      <c r="B113" s="12">
        <v>6300</v>
      </c>
      <c r="C113" s="13">
        <v>2110.73</v>
      </c>
      <c r="D113" s="12">
        <v>8760</v>
      </c>
      <c r="E113" s="13">
        <v>2823.39</v>
      </c>
      <c r="F113" s="12">
        <v>7280</v>
      </c>
      <c r="G113" s="13">
        <v>2494.93</v>
      </c>
      <c r="H113" s="14">
        <v>8810</v>
      </c>
      <c r="I113" s="15">
        <v>2839.32</v>
      </c>
      <c r="J113" s="12">
        <v>7030</v>
      </c>
      <c r="K113" s="13">
        <v>2367.56</v>
      </c>
      <c r="L113" s="12">
        <v>5490</v>
      </c>
      <c r="M113" s="13">
        <v>1813.99</v>
      </c>
      <c r="N113" s="12">
        <v>4970</v>
      </c>
      <c r="O113" s="13">
        <v>1714.77</v>
      </c>
      <c r="P113" s="12">
        <v>4120</v>
      </c>
      <c r="Q113" s="13">
        <v>1588.37</v>
      </c>
      <c r="R113" s="12">
        <v>4890</v>
      </c>
      <c r="S113" s="13">
        <v>1935.22</v>
      </c>
      <c r="T113" s="16">
        <v>4690</v>
      </c>
      <c r="U113" s="13">
        <v>1874.77</v>
      </c>
      <c r="V113" s="12">
        <v>5940</v>
      </c>
      <c r="W113" s="13">
        <v>2142.46</v>
      </c>
      <c r="X113" s="12">
        <v>5940</v>
      </c>
      <c r="Y113" s="17">
        <v>2143.12</v>
      </c>
      <c r="Z113" s="18">
        <f t="shared" si="3"/>
        <v>6185</v>
      </c>
      <c r="AA113" s="19">
        <f t="shared" si="4"/>
        <v>74220</v>
      </c>
      <c r="AB113" s="20">
        <f t="shared" si="4"/>
        <v>25848.629999999997</v>
      </c>
    </row>
    <row r="114" spans="1:28" ht="12.75">
      <c r="A114" s="11" t="s">
        <v>129</v>
      </c>
      <c r="B114" s="12">
        <v>25420</v>
      </c>
      <c r="C114" s="13">
        <v>6291.38</v>
      </c>
      <c r="D114" s="12">
        <v>17056</v>
      </c>
      <c r="E114" s="13">
        <v>5166.95</v>
      </c>
      <c r="F114" s="12">
        <v>17138</v>
      </c>
      <c r="G114" s="13">
        <v>5412.14</v>
      </c>
      <c r="H114" s="12">
        <v>16892</v>
      </c>
      <c r="I114" s="13">
        <v>5502.75</v>
      </c>
      <c r="J114" s="12">
        <v>16810</v>
      </c>
      <c r="K114" s="13">
        <v>4681.84</v>
      </c>
      <c r="L114" s="12">
        <v>17138</v>
      </c>
      <c r="M114" s="13">
        <v>4341.54</v>
      </c>
      <c r="N114" s="12">
        <v>16892</v>
      </c>
      <c r="O114" s="13">
        <v>5662.76</v>
      </c>
      <c r="P114" s="12">
        <v>17302</v>
      </c>
      <c r="Q114" s="13">
        <v>5221.45</v>
      </c>
      <c r="R114" s="12">
        <v>16646</v>
      </c>
      <c r="S114" s="13">
        <v>5551.95</v>
      </c>
      <c r="T114" s="16">
        <v>15088</v>
      </c>
      <c r="U114" s="13">
        <v>5328.67</v>
      </c>
      <c r="V114" s="12">
        <v>13858</v>
      </c>
      <c r="W114" s="13">
        <v>5152.34</v>
      </c>
      <c r="X114" s="12">
        <v>4182</v>
      </c>
      <c r="Y114" s="17">
        <v>2334.44</v>
      </c>
      <c r="Z114" s="18">
        <f t="shared" si="3"/>
        <v>16201.833333333334</v>
      </c>
      <c r="AA114" s="19">
        <f t="shared" si="4"/>
        <v>194422</v>
      </c>
      <c r="AB114" s="20">
        <f t="shared" si="4"/>
        <v>60648.20999999999</v>
      </c>
    </row>
    <row r="115" spans="1:28" ht="12.75">
      <c r="A115" s="11" t="s">
        <v>130</v>
      </c>
      <c r="B115" s="12">
        <v>7811</v>
      </c>
      <c r="C115" s="13">
        <v>1768.89</v>
      </c>
      <c r="D115" s="12">
        <v>4100</v>
      </c>
      <c r="E115" s="13">
        <v>1571.53</v>
      </c>
      <c r="F115" s="12">
        <v>4305</v>
      </c>
      <c r="G115" s="13">
        <v>1612.08</v>
      </c>
      <c r="H115" s="12">
        <v>3178</v>
      </c>
      <c r="I115" s="13">
        <v>1393.66</v>
      </c>
      <c r="J115" s="12">
        <v>3055</v>
      </c>
      <c r="K115" s="13">
        <v>1339.28</v>
      </c>
      <c r="L115" s="12">
        <v>2727</v>
      </c>
      <c r="M115" s="13">
        <v>1210.49</v>
      </c>
      <c r="N115" s="12">
        <v>4674</v>
      </c>
      <c r="O115" s="13">
        <v>1555.33</v>
      </c>
      <c r="P115" s="12">
        <v>4018</v>
      </c>
      <c r="Q115" s="13">
        <v>1788.66</v>
      </c>
      <c r="R115" s="12">
        <v>2993</v>
      </c>
      <c r="S115" s="13">
        <v>1683.3</v>
      </c>
      <c r="T115" s="16">
        <v>3280</v>
      </c>
      <c r="U115" s="13">
        <v>1756.81</v>
      </c>
      <c r="V115" s="12">
        <v>4080</v>
      </c>
      <c r="W115" s="13">
        <v>1879.99</v>
      </c>
      <c r="X115" s="12">
        <v>1415</v>
      </c>
      <c r="Y115" s="17">
        <v>1353.56</v>
      </c>
      <c r="Z115" s="18">
        <f t="shared" si="3"/>
        <v>3803</v>
      </c>
      <c r="AA115" s="19">
        <f t="shared" si="4"/>
        <v>45636</v>
      </c>
      <c r="AB115" s="20">
        <f t="shared" si="4"/>
        <v>18913.58</v>
      </c>
    </row>
    <row r="116" spans="1:28" ht="12.75">
      <c r="A116" s="11" t="s">
        <v>143</v>
      </c>
      <c r="B116" s="12">
        <v>1826</v>
      </c>
      <c r="C116" s="13">
        <v>1042.27</v>
      </c>
      <c r="D116" s="12">
        <v>2441</v>
      </c>
      <c r="E116" s="13">
        <v>1226.14</v>
      </c>
      <c r="F116" s="12">
        <v>2219</v>
      </c>
      <c r="G116" s="13">
        <v>1154.76</v>
      </c>
      <c r="H116" s="12">
        <v>2728</v>
      </c>
      <c r="I116" s="13">
        <v>1270.22</v>
      </c>
      <c r="J116" s="12">
        <v>2274</v>
      </c>
      <c r="K116" s="13">
        <v>1148.85</v>
      </c>
      <c r="L116" s="12">
        <v>2383</v>
      </c>
      <c r="M116" s="13">
        <v>1067.77</v>
      </c>
      <c r="N116" s="12">
        <v>2371</v>
      </c>
      <c r="O116" s="13">
        <v>1080.08</v>
      </c>
      <c r="P116" s="12">
        <v>5561</v>
      </c>
      <c r="Q116" s="13">
        <v>2077.17</v>
      </c>
      <c r="R116" s="12">
        <v>6736</v>
      </c>
      <c r="S116" s="13">
        <v>2602.89</v>
      </c>
      <c r="T116" s="16">
        <v>6305</v>
      </c>
      <c r="U116" s="13">
        <v>2486.38</v>
      </c>
      <c r="V116" s="12">
        <v>6942</v>
      </c>
      <c r="W116" s="13">
        <v>2694.39</v>
      </c>
      <c r="X116" s="12">
        <v>7625</v>
      </c>
      <c r="Y116" s="17">
        <v>2915.47</v>
      </c>
      <c r="Z116" s="18">
        <f t="shared" si="3"/>
        <v>4117.583333333333</v>
      </c>
      <c r="AA116" s="19">
        <f t="shared" si="4"/>
        <v>49411</v>
      </c>
      <c r="AB116" s="20">
        <f t="shared" si="4"/>
        <v>20766.39</v>
      </c>
    </row>
    <row r="117" spans="1:28" ht="12.75">
      <c r="A117" s="11" t="s">
        <v>144</v>
      </c>
      <c r="B117" s="12">
        <v>5212</v>
      </c>
      <c r="C117" s="13">
        <v>1735.01</v>
      </c>
      <c r="D117" s="12">
        <v>7019</v>
      </c>
      <c r="E117" s="13">
        <v>2713.24</v>
      </c>
      <c r="F117" s="12">
        <v>7610</v>
      </c>
      <c r="G117" s="13">
        <v>2922.53</v>
      </c>
      <c r="H117" s="12">
        <v>9023</v>
      </c>
      <c r="I117" s="13">
        <v>3475.21</v>
      </c>
      <c r="J117" s="12">
        <v>7660</v>
      </c>
      <c r="K117" s="13">
        <v>2975.26</v>
      </c>
      <c r="L117" s="12">
        <v>6564</v>
      </c>
      <c r="M117" s="13">
        <v>2285.69</v>
      </c>
      <c r="N117" s="12">
        <v>6623</v>
      </c>
      <c r="O117" s="13">
        <v>2313.43</v>
      </c>
      <c r="P117" s="12">
        <v>4873</v>
      </c>
      <c r="Q117" s="13">
        <v>1817.43</v>
      </c>
      <c r="R117" s="12">
        <v>5547</v>
      </c>
      <c r="S117" s="13">
        <v>2186.02</v>
      </c>
      <c r="T117" s="16">
        <v>4487</v>
      </c>
      <c r="U117" s="13">
        <v>1765.43</v>
      </c>
      <c r="V117" s="12">
        <v>4529</v>
      </c>
      <c r="W117" s="13">
        <v>1859.27</v>
      </c>
      <c r="X117" s="12">
        <v>6344</v>
      </c>
      <c r="Y117" s="17">
        <v>2508.01</v>
      </c>
      <c r="Z117" s="18">
        <f t="shared" si="3"/>
        <v>6290.916666666667</v>
      </c>
      <c r="AA117" s="19">
        <f t="shared" si="4"/>
        <v>75491</v>
      </c>
      <c r="AB117" s="20">
        <f t="shared" si="4"/>
        <v>28556.530000000006</v>
      </c>
    </row>
    <row r="118" spans="1:28" ht="12.75">
      <c r="A118" s="11" t="s">
        <v>131</v>
      </c>
      <c r="B118" s="12">
        <v>600</v>
      </c>
      <c r="C118" s="13">
        <v>446.16</v>
      </c>
      <c r="D118" s="12">
        <v>530</v>
      </c>
      <c r="E118" s="13">
        <v>423.85</v>
      </c>
      <c r="F118" s="12">
        <v>210</v>
      </c>
      <c r="G118" s="13">
        <v>353.04</v>
      </c>
      <c r="H118" s="12">
        <v>260</v>
      </c>
      <c r="I118" s="13">
        <v>368.99</v>
      </c>
      <c r="J118" s="12">
        <v>230</v>
      </c>
      <c r="K118" s="13">
        <v>356.73</v>
      </c>
      <c r="L118" s="12">
        <v>230</v>
      </c>
      <c r="M118" s="13">
        <v>339.74</v>
      </c>
      <c r="N118" s="12">
        <v>400</v>
      </c>
      <c r="O118" s="13">
        <v>388.59</v>
      </c>
      <c r="P118" s="12">
        <v>380</v>
      </c>
      <c r="Q118" s="13">
        <v>422.57</v>
      </c>
      <c r="R118" s="12">
        <v>430</v>
      </c>
      <c r="S118" s="13">
        <v>428.5</v>
      </c>
      <c r="T118" s="16">
        <v>270</v>
      </c>
      <c r="U118" s="13">
        <v>382.04</v>
      </c>
      <c r="V118" s="12">
        <v>260</v>
      </c>
      <c r="W118" s="13">
        <v>378.28</v>
      </c>
      <c r="X118" s="12">
        <v>310</v>
      </c>
      <c r="Y118" s="17">
        <v>394.8</v>
      </c>
      <c r="Z118" s="18">
        <f t="shared" si="3"/>
        <v>342.5</v>
      </c>
      <c r="AA118" s="19">
        <f t="shared" si="4"/>
        <v>4110</v>
      </c>
      <c r="AB118" s="20">
        <f t="shared" si="4"/>
        <v>4683.290000000001</v>
      </c>
    </row>
    <row r="119" spans="1:28" ht="12.75">
      <c r="A119" s="11" t="s">
        <v>132</v>
      </c>
      <c r="B119" s="12">
        <v>300967</v>
      </c>
      <c r="C119" s="13">
        <v>54037.9</v>
      </c>
      <c r="D119" s="12">
        <v>209796</v>
      </c>
      <c r="E119" s="13">
        <v>40393.2</v>
      </c>
      <c r="F119" s="12">
        <v>240352</v>
      </c>
      <c r="G119" s="13">
        <v>48027.18</v>
      </c>
      <c r="H119" s="12">
        <v>209526</v>
      </c>
      <c r="I119" s="13">
        <v>46916.13</v>
      </c>
      <c r="J119" s="12">
        <v>195173</v>
      </c>
      <c r="K119" s="13">
        <v>42829.54</v>
      </c>
      <c r="L119" s="12">
        <v>187170</v>
      </c>
      <c r="M119" s="13">
        <v>39199.3</v>
      </c>
      <c r="N119" s="12">
        <v>173090</v>
      </c>
      <c r="O119" s="13">
        <v>37628.09</v>
      </c>
      <c r="P119" s="12">
        <v>184514</v>
      </c>
      <c r="Q119" s="13">
        <v>44976.07</v>
      </c>
      <c r="R119" s="12">
        <v>158232</v>
      </c>
      <c r="S119" s="13">
        <v>41957.22</v>
      </c>
      <c r="T119" s="16">
        <v>204310</v>
      </c>
      <c r="U119" s="13">
        <v>52789.43</v>
      </c>
      <c r="V119" s="12">
        <v>197343</v>
      </c>
      <c r="W119" s="13">
        <v>45653.33</v>
      </c>
      <c r="X119" s="12">
        <v>65510</v>
      </c>
      <c r="Y119" s="17">
        <v>21758.19</v>
      </c>
      <c r="Z119" s="18">
        <f t="shared" si="3"/>
        <v>193831.91666666666</v>
      </c>
      <c r="AA119" s="19">
        <f t="shared" si="4"/>
        <v>2325983</v>
      </c>
      <c r="AB119" s="20">
        <f t="shared" si="4"/>
        <v>516165.58</v>
      </c>
    </row>
    <row r="120" spans="1:28" ht="12.75">
      <c r="A120" s="11" t="s">
        <v>133</v>
      </c>
      <c r="B120" s="12">
        <v>2458</v>
      </c>
      <c r="C120" s="13">
        <v>871.93</v>
      </c>
      <c r="D120" s="12">
        <v>2377</v>
      </c>
      <c r="E120" s="13">
        <v>844.26</v>
      </c>
      <c r="F120" s="12">
        <v>3235</v>
      </c>
      <c r="G120" s="13">
        <v>1137.38</v>
      </c>
      <c r="H120" s="14">
        <v>3778</v>
      </c>
      <c r="I120" s="15">
        <v>1322.9</v>
      </c>
      <c r="J120" s="12">
        <v>3393</v>
      </c>
      <c r="K120" s="13">
        <v>1214.98</v>
      </c>
      <c r="L120" s="12">
        <v>2738</v>
      </c>
      <c r="M120" s="13">
        <v>874.32</v>
      </c>
      <c r="N120" s="12">
        <v>2795</v>
      </c>
      <c r="O120" s="13">
        <v>891.88</v>
      </c>
      <c r="P120" s="12">
        <v>3145</v>
      </c>
      <c r="Q120" s="13">
        <v>1063.4</v>
      </c>
      <c r="R120" s="12">
        <v>3126</v>
      </c>
      <c r="S120" s="13">
        <v>1130.72</v>
      </c>
      <c r="T120" s="16">
        <v>2889</v>
      </c>
      <c r="U120" s="13">
        <v>1059.59</v>
      </c>
      <c r="V120" s="12">
        <v>2716</v>
      </c>
      <c r="W120" s="13">
        <v>995.01</v>
      </c>
      <c r="X120" s="12">
        <v>3271</v>
      </c>
      <c r="Y120" s="17">
        <v>1191.62</v>
      </c>
      <c r="Z120" s="18">
        <f aca="true" t="shared" si="5" ref="Z120:Z129">AVERAGE(B120,D120,F120,H120,J120,L120,N120,P120,R120,T120,V120,X120)</f>
        <v>2993.4166666666665</v>
      </c>
      <c r="AA120" s="19">
        <f aca="true" t="shared" si="6" ref="AA120:AB129">SUM(B120,D120,F120,H120,J120,L120,N120,P120,R120,T120,V120,X120)</f>
        <v>35921</v>
      </c>
      <c r="AB120" s="20">
        <f t="shared" si="6"/>
        <v>12597.990000000002</v>
      </c>
    </row>
    <row r="121" spans="1:28" ht="12.75">
      <c r="A121" s="11" t="s">
        <v>134</v>
      </c>
      <c r="B121" s="12">
        <v>32556</v>
      </c>
      <c r="C121" s="13">
        <v>6894.23</v>
      </c>
      <c r="D121" s="12">
        <v>22360</v>
      </c>
      <c r="E121" s="13">
        <v>5324.28</v>
      </c>
      <c r="F121" s="12">
        <v>26152</v>
      </c>
      <c r="G121" s="13">
        <v>7263.76</v>
      </c>
      <c r="H121" s="12">
        <v>21135</v>
      </c>
      <c r="I121" s="13">
        <v>5961.98</v>
      </c>
      <c r="J121" s="12">
        <v>16242</v>
      </c>
      <c r="K121" s="13">
        <v>4603.74</v>
      </c>
      <c r="L121" s="12">
        <v>15717</v>
      </c>
      <c r="M121" s="13">
        <v>3950.21</v>
      </c>
      <c r="N121" s="12">
        <f>1187+13572</f>
        <v>14759</v>
      </c>
      <c r="O121" s="13">
        <v>3342.36</v>
      </c>
      <c r="P121" s="12">
        <f>1159+15027</f>
        <v>16186</v>
      </c>
      <c r="Q121" s="13">
        <v>4554.87</v>
      </c>
      <c r="R121" s="12">
        <f>1067+13006</f>
        <v>14073</v>
      </c>
      <c r="S121" s="13">
        <v>4805.5</v>
      </c>
      <c r="T121" s="16">
        <f>961+15883</f>
        <v>16844</v>
      </c>
      <c r="U121" s="13">
        <v>6525.15</v>
      </c>
      <c r="V121" s="12">
        <f>676+19629</f>
        <v>20305</v>
      </c>
      <c r="W121" s="13">
        <v>8093.67</v>
      </c>
      <c r="X121" s="12">
        <f>209+7144</f>
        <v>7353</v>
      </c>
      <c r="Y121" s="17">
        <v>4825.08</v>
      </c>
      <c r="Z121" s="18">
        <f t="shared" si="5"/>
        <v>18640.166666666668</v>
      </c>
      <c r="AA121" s="19">
        <f t="shared" si="6"/>
        <v>223682</v>
      </c>
      <c r="AB121" s="20">
        <f t="shared" si="6"/>
        <v>66144.83</v>
      </c>
    </row>
    <row r="122" spans="1:28" ht="12.75">
      <c r="A122" s="19" t="s">
        <v>135</v>
      </c>
      <c r="B122" s="12">
        <v>561</v>
      </c>
      <c r="C122" s="13">
        <v>259.79</v>
      </c>
      <c r="D122" s="12">
        <v>501</v>
      </c>
      <c r="E122" s="13">
        <v>240.17</v>
      </c>
      <c r="F122" s="12">
        <v>400</v>
      </c>
      <c r="G122" s="13">
        <v>191.01</v>
      </c>
      <c r="H122" s="12">
        <v>502</v>
      </c>
      <c r="I122" s="13">
        <v>234.72</v>
      </c>
      <c r="J122" s="12">
        <v>402</v>
      </c>
      <c r="K122" s="13">
        <v>234.72</v>
      </c>
      <c r="L122" s="12">
        <v>354</v>
      </c>
      <c r="M122" s="13">
        <v>153.32</v>
      </c>
      <c r="N122" s="12">
        <v>526</v>
      </c>
      <c r="O122" s="13">
        <v>228.58</v>
      </c>
      <c r="P122" s="12">
        <v>553</v>
      </c>
      <c r="Q122" s="13">
        <v>247.32</v>
      </c>
      <c r="R122" s="12">
        <v>536</v>
      </c>
      <c r="S122" s="13">
        <v>263.69</v>
      </c>
      <c r="T122" s="12">
        <v>490</v>
      </c>
      <c r="U122" s="13">
        <v>234.27</v>
      </c>
      <c r="V122" s="12">
        <v>404</v>
      </c>
      <c r="W122" s="13">
        <v>226.67</v>
      </c>
      <c r="X122" s="12">
        <v>449</v>
      </c>
      <c r="Y122" s="17">
        <v>215.06</v>
      </c>
      <c r="Z122" s="18">
        <f t="shared" si="5"/>
        <v>473.1666666666667</v>
      </c>
      <c r="AA122" s="19">
        <f t="shared" si="6"/>
        <v>5678</v>
      </c>
      <c r="AB122" s="20">
        <f t="shared" si="6"/>
        <v>2729.3199999999997</v>
      </c>
    </row>
    <row r="123" spans="1:28" ht="12.75">
      <c r="A123" s="19" t="s">
        <v>136</v>
      </c>
      <c r="B123" s="12">
        <v>1618</v>
      </c>
      <c r="C123" s="13">
        <v>555.85</v>
      </c>
      <c r="D123" s="12">
        <v>1556</v>
      </c>
      <c r="E123" s="13">
        <v>536.08</v>
      </c>
      <c r="F123" s="12">
        <v>1762</v>
      </c>
      <c r="G123" s="13">
        <v>601.75</v>
      </c>
      <c r="H123" s="14">
        <v>2075</v>
      </c>
      <c r="I123" s="15">
        <v>701.53</v>
      </c>
      <c r="J123" s="12">
        <v>1654</v>
      </c>
      <c r="K123" s="13">
        <v>581.39</v>
      </c>
      <c r="L123" s="12">
        <v>1521</v>
      </c>
      <c r="M123" s="13">
        <v>475.91</v>
      </c>
      <c r="N123" s="12">
        <v>1388</v>
      </c>
      <c r="O123" s="13">
        <v>437.7</v>
      </c>
      <c r="P123" s="12">
        <v>1221</v>
      </c>
      <c r="Q123" s="13">
        <v>415.01</v>
      </c>
      <c r="R123" s="12">
        <v>1456</v>
      </c>
      <c r="S123" s="13">
        <v>522.14</v>
      </c>
      <c r="T123" s="16">
        <v>1032</v>
      </c>
      <c r="U123" s="13">
        <v>384.47</v>
      </c>
      <c r="V123" s="12">
        <v>1327</v>
      </c>
      <c r="W123" s="13">
        <v>480.59</v>
      </c>
      <c r="X123" s="12">
        <v>1272</v>
      </c>
      <c r="Y123" s="17">
        <v>462.59</v>
      </c>
      <c r="Z123" s="18">
        <f t="shared" si="5"/>
        <v>1490.1666666666667</v>
      </c>
      <c r="AA123" s="19">
        <f t="shared" si="6"/>
        <v>17882</v>
      </c>
      <c r="AB123" s="20">
        <f t="shared" si="6"/>
        <v>6155.01</v>
      </c>
    </row>
    <row r="124" spans="1:28" ht="12.75">
      <c r="A124" s="19" t="s">
        <v>137</v>
      </c>
      <c r="B124" s="12">
        <v>2660</v>
      </c>
      <c r="C124" s="13">
        <v>1173.53</v>
      </c>
      <c r="D124" s="12">
        <v>3880</v>
      </c>
      <c r="E124" s="13">
        <v>1711.75</v>
      </c>
      <c r="F124" s="12">
        <v>3940</v>
      </c>
      <c r="G124" s="13">
        <v>1738.23</v>
      </c>
      <c r="H124" s="12">
        <v>3440</v>
      </c>
      <c r="I124" s="13">
        <v>1517.65</v>
      </c>
      <c r="J124" s="12">
        <v>2680</v>
      </c>
      <c r="K124" s="13">
        <v>1182.35</v>
      </c>
      <c r="L124" s="12">
        <v>2080</v>
      </c>
      <c r="M124" s="13">
        <v>894.19</v>
      </c>
      <c r="N124" s="12">
        <v>2180</v>
      </c>
      <c r="O124" s="13">
        <v>863.8</v>
      </c>
      <c r="P124" s="12">
        <v>2260</v>
      </c>
      <c r="Q124" s="13">
        <v>1058.14</v>
      </c>
      <c r="R124" s="12">
        <v>2060</v>
      </c>
      <c r="S124" s="13">
        <v>964.5</v>
      </c>
      <c r="T124" s="12">
        <v>2120</v>
      </c>
      <c r="U124" s="13">
        <v>992.59</v>
      </c>
      <c r="V124" s="12">
        <v>2580</v>
      </c>
      <c r="W124" s="13">
        <v>1207.97</v>
      </c>
      <c r="X124" s="12">
        <v>3480</v>
      </c>
      <c r="Y124" s="17">
        <v>1629.35</v>
      </c>
      <c r="Z124" s="18">
        <f t="shared" si="5"/>
        <v>2780</v>
      </c>
      <c r="AA124" s="19">
        <f t="shared" si="6"/>
        <v>33360</v>
      </c>
      <c r="AB124" s="20">
        <f t="shared" si="6"/>
        <v>14934.05</v>
      </c>
    </row>
    <row r="125" spans="1:28" ht="12.75">
      <c r="A125" s="11" t="s">
        <v>138</v>
      </c>
      <c r="B125" s="12">
        <v>2240</v>
      </c>
      <c r="C125" s="13">
        <v>1615.23</v>
      </c>
      <c r="D125" s="12">
        <v>2120</v>
      </c>
      <c r="E125" s="13">
        <v>993.72</v>
      </c>
      <c r="F125" s="12">
        <v>2180</v>
      </c>
      <c r="G125" s="13">
        <v>1107.69</v>
      </c>
      <c r="H125" s="14">
        <v>2180</v>
      </c>
      <c r="I125" s="15">
        <v>1230.89</v>
      </c>
      <c r="J125" s="12">
        <v>0</v>
      </c>
      <c r="K125" s="13">
        <v>89.36</v>
      </c>
      <c r="L125" s="12">
        <v>0</v>
      </c>
      <c r="M125" s="13">
        <v>28.13</v>
      </c>
      <c r="N125" s="12">
        <v>0</v>
      </c>
      <c r="O125" s="13">
        <v>28.13</v>
      </c>
      <c r="P125" s="12">
        <v>0</v>
      </c>
      <c r="Q125" s="13">
        <v>49.81</v>
      </c>
      <c r="R125" s="12">
        <v>0</v>
      </c>
      <c r="S125" s="13">
        <v>32.74</v>
      </c>
      <c r="T125" s="16">
        <v>0</v>
      </c>
      <c r="U125" s="13">
        <v>32.73</v>
      </c>
      <c r="V125" s="12">
        <v>0</v>
      </c>
      <c r="W125" s="13">
        <v>32.62</v>
      </c>
      <c r="X125" s="12">
        <v>0</v>
      </c>
      <c r="Y125" s="17">
        <v>32.63</v>
      </c>
      <c r="Z125" s="18">
        <f t="shared" si="5"/>
        <v>726.6666666666666</v>
      </c>
      <c r="AA125" s="19">
        <f t="shared" si="6"/>
        <v>8720</v>
      </c>
      <c r="AB125" s="20">
        <f t="shared" si="6"/>
        <v>5273.679999999999</v>
      </c>
    </row>
    <row r="126" spans="1:28" ht="12.75">
      <c r="A126" s="19" t="s">
        <v>139</v>
      </c>
      <c r="B126" s="21">
        <v>2505</v>
      </c>
      <c r="C126" s="13">
        <v>680.94</v>
      </c>
      <c r="D126" s="21">
        <v>3315</v>
      </c>
      <c r="E126" s="13">
        <v>894.66</v>
      </c>
      <c r="F126" s="21">
        <v>3585</v>
      </c>
      <c r="G126" s="13">
        <v>965.9</v>
      </c>
      <c r="H126" s="21">
        <v>4395</v>
      </c>
      <c r="I126" s="13">
        <v>1185.73</v>
      </c>
      <c r="J126" s="21">
        <v>3000</v>
      </c>
      <c r="K126" s="13">
        <v>873.98</v>
      </c>
      <c r="L126" s="21">
        <v>2355</v>
      </c>
      <c r="M126" s="13">
        <v>690.37</v>
      </c>
      <c r="N126" s="21">
        <v>2505</v>
      </c>
      <c r="O126" s="13">
        <v>733.07</v>
      </c>
      <c r="P126" s="21">
        <v>2400</v>
      </c>
      <c r="Q126" s="13">
        <v>697.18</v>
      </c>
      <c r="R126" s="21">
        <v>2265</v>
      </c>
      <c r="S126" s="13">
        <v>659.09</v>
      </c>
      <c r="T126" s="21">
        <v>1995</v>
      </c>
      <c r="U126" s="13">
        <v>582.91</v>
      </c>
      <c r="V126" s="21">
        <v>2220</v>
      </c>
      <c r="W126" s="13">
        <v>646.4</v>
      </c>
      <c r="X126" s="21">
        <v>3615</v>
      </c>
      <c r="Y126" s="17">
        <v>1040.01</v>
      </c>
      <c r="Z126" s="18">
        <f t="shared" si="5"/>
        <v>2846.25</v>
      </c>
      <c r="AA126" s="19">
        <f t="shared" si="6"/>
        <v>34155</v>
      </c>
      <c r="AB126" s="20">
        <f t="shared" si="6"/>
        <v>9650.24</v>
      </c>
    </row>
    <row r="127" spans="1:28" ht="12.75">
      <c r="A127" s="19" t="s">
        <v>140</v>
      </c>
      <c r="B127" s="21">
        <v>4675</v>
      </c>
      <c r="C127" s="13">
        <v>1794.6</v>
      </c>
      <c r="D127" s="21">
        <v>5055</v>
      </c>
      <c r="E127" s="13">
        <v>1921.3</v>
      </c>
      <c r="F127" s="21">
        <v>4709</v>
      </c>
      <c r="G127" s="13">
        <v>1868.4</v>
      </c>
      <c r="H127" s="21">
        <v>4573</v>
      </c>
      <c r="I127" s="13">
        <v>1855.15</v>
      </c>
      <c r="J127" s="21">
        <v>6680</v>
      </c>
      <c r="K127" s="13">
        <v>2311.34</v>
      </c>
      <c r="L127" s="21">
        <v>5123</v>
      </c>
      <c r="M127" s="13">
        <v>1723.71</v>
      </c>
      <c r="N127" s="21">
        <v>6094</v>
      </c>
      <c r="O127" s="13">
        <v>1978.04</v>
      </c>
      <c r="P127" s="21">
        <v>9592</v>
      </c>
      <c r="Q127" s="13">
        <v>3153.7</v>
      </c>
      <c r="R127" s="21">
        <v>8356</v>
      </c>
      <c r="S127" s="13">
        <v>2515.63</v>
      </c>
      <c r="T127" s="21">
        <v>8523</v>
      </c>
      <c r="U127" s="13">
        <v>3104.83</v>
      </c>
      <c r="V127" s="21">
        <v>8384</v>
      </c>
      <c r="W127" s="13">
        <v>2709.43</v>
      </c>
      <c r="X127" s="21">
        <v>3141</v>
      </c>
      <c r="Y127" s="17">
        <v>1912.77</v>
      </c>
      <c r="Z127" s="18">
        <f t="shared" si="5"/>
        <v>6242.083333333333</v>
      </c>
      <c r="AA127" s="19">
        <f t="shared" si="6"/>
        <v>74905</v>
      </c>
      <c r="AB127" s="20">
        <f t="shared" si="6"/>
        <v>26848.900000000005</v>
      </c>
    </row>
    <row r="128" spans="1:28" ht="12.75">
      <c r="A128" s="19" t="s">
        <v>141</v>
      </c>
      <c r="B128" s="12">
        <v>7073</v>
      </c>
      <c r="C128" s="13">
        <v>2334.13</v>
      </c>
      <c r="D128" s="12">
        <v>9143</v>
      </c>
      <c r="E128" s="13">
        <v>2934.75</v>
      </c>
      <c r="F128" s="12">
        <v>8692</v>
      </c>
      <c r="G128" s="13">
        <v>2793.17</v>
      </c>
      <c r="H128" s="12">
        <v>7298</v>
      </c>
      <c r="I128" s="13">
        <v>2515.75</v>
      </c>
      <c r="J128" s="12">
        <v>5720</v>
      </c>
      <c r="K128" s="13">
        <v>2103.1</v>
      </c>
      <c r="L128" s="12">
        <v>5966</v>
      </c>
      <c r="M128" s="13">
        <v>2190.94</v>
      </c>
      <c r="N128" s="12">
        <v>5904</v>
      </c>
      <c r="O128" s="13">
        <v>2063.04</v>
      </c>
      <c r="P128" s="12">
        <v>5924</v>
      </c>
      <c r="Q128" s="13">
        <v>2375.77</v>
      </c>
      <c r="R128" s="12">
        <v>6683</v>
      </c>
      <c r="S128" s="13">
        <v>2720.36</v>
      </c>
      <c r="T128" s="12">
        <v>6560</v>
      </c>
      <c r="U128" s="13">
        <v>2646.16</v>
      </c>
      <c r="V128" s="12">
        <v>6847</v>
      </c>
      <c r="W128" s="13">
        <v>2639.92</v>
      </c>
      <c r="X128" s="12">
        <v>6990</v>
      </c>
      <c r="Y128" s="17">
        <v>2637.44</v>
      </c>
      <c r="Z128" s="18">
        <f t="shared" si="5"/>
        <v>6900</v>
      </c>
      <c r="AA128" s="19">
        <f t="shared" si="6"/>
        <v>82800</v>
      </c>
      <c r="AB128" s="20">
        <f t="shared" si="6"/>
        <v>29954.530000000002</v>
      </c>
    </row>
    <row r="129" spans="1:28" ht="13.5" thickBot="1">
      <c r="A129" s="48" t="s">
        <v>142</v>
      </c>
      <c r="B129" s="25">
        <v>2337</v>
      </c>
      <c r="C129" s="26">
        <v>711.77</v>
      </c>
      <c r="D129" s="25">
        <v>2783</v>
      </c>
      <c r="E129" s="26">
        <v>847.5</v>
      </c>
      <c r="F129" s="25">
        <v>2875</v>
      </c>
      <c r="G129" s="26">
        <v>875.7</v>
      </c>
      <c r="H129" s="25">
        <v>2706</v>
      </c>
      <c r="I129" s="26">
        <v>823.73</v>
      </c>
      <c r="J129" s="12">
        <v>2106</v>
      </c>
      <c r="K129" s="13">
        <v>640.2</v>
      </c>
      <c r="L129" s="25">
        <v>2398</v>
      </c>
      <c r="M129" s="26">
        <v>728.86</v>
      </c>
      <c r="N129" s="25">
        <v>2552</v>
      </c>
      <c r="O129" s="26">
        <v>773.57</v>
      </c>
      <c r="P129" s="25">
        <v>2429</v>
      </c>
      <c r="Q129" s="26">
        <v>822</v>
      </c>
      <c r="R129" s="25">
        <v>2644</v>
      </c>
      <c r="S129" s="26">
        <v>939.56</v>
      </c>
      <c r="T129" s="25">
        <v>2368</v>
      </c>
      <c r="U129" s="26">
        <v>833.44</v>
      </c>
      <c r="V129" s="25">
        <v>2306</v>
      </c>
      <c r="W129" s="26">
        <v>813.24</v>
      </c>
      <c r="X129" s="25">
        <v>2475</v>
      </c>
      <c r="Y129" s="27">
        <v>873.7</v>
      </c>
      <c r="Z129" s="28">
        <f t="shared" si="5"/>
        <v>2498.25</v>
      </c>
      <c r="AA129" s="24">
        <f t="shared" si="6"/>
        <v>29979</v>
      </c>
      <c r="AB129" s="29">
        <f t="shared" si="6"/>
        <v>9683.27</v>
      </c>
    </row>
    <row r="130" spans="1:28" ht="13.5" thickBot="1">
      <c r="A130" s="49" t="s">
        <v>145</v>
      </c>
      <c r="B130" s="47">
        <f>SUM(B3:B129)</f>
        <v>1503957</v>
      </c>
      <c r="C130" s="30">
        <f>SUM(C3:C129)</f>
        <v>363075.87000000005</v>
      </c>
      <c r="D130" s="31">
        <f aca="true" t="shared" si="7" ref="D130:Y130">SUM(D3:D129)</f>
        <v>1160673</v>
      </c>
      <c r="E130" s="30">
        <f t="shared" si="7"/>
        <v>312740.2000000001</v>
      </c>
      <c r="F130" s="23">
        <f t="shared" si="7"/>
        <v>1336118</v>
      </c>
      <c r="G130" s="30">
        <f t="shared" si="7"/>
        <v>369598.7700000003</v>
      </c>
      <c r="H130" s="23">
        <f t="shared" si="7"/>
        <v>1148856</v>
      </c>
      <c r="I130" s="30">
        <f t="shared" si="7"/>
        <v>338589.08999999997</v>
      </c>
      <c r="J130" s="23">
        <f t="shared" si="7"/>
        <v>968237</v>
      </c>
      <c r="K130" s="30">
        <f t="shared" si="7"/>
        <v>283943.6499999999</v>
      </c>
      <c r="L130" s="23">
        <f t="shared" si="7"/>
        <v>931584</v>
      </c>
      <c r="M130" s="30">
        <f t="shared" si="7"/>
        <v>253304.34999999995</v>
      </c>
      <c r="N130" s="23">
        <f t="shared" si="7"/>
        <v>877124</v>
      </c>
      <c r="O130" s="30">
        <f t="shared" si="7"/>
        <v>239159.43999999994</v>
      </c>
      <c r="P130" s="23">
        <f t="shared" si="7"/>
        <v>912782</v>
      </c>
      <c r="Q130" s="30">
        <f t="shared" si="7"/>
        <v>277204.8400000001</v>
      </c>
      <c r="R130" s="23">
        <f t="shared" si="7"/>
        <v>836170</v>
      </c>
      <c r="S130" s="30">
        <f t="shared" si="7"/>
        <v>282864.09</v>
      </c>
      <c r="T130" s="23">
        <f t="shared" si="7"/>
        <v>964021</v>
      </c>
      <c r="U130" s="30">
        <f t="shared" si="7"/>
        <v>320448.6200000001</v>
      </c>
      <c r="V130" s="23">
        <f t="shared" si="7"/>
        <v>1012873</v>
      </c>
      <c r="W130" s="30">
        <f t="shared" si="7"/>
        <v>336466.97</v>
      </c>
      <c r="X130" s="23">
        <f t="shared" si="7"/>
        <v>549631</v>
      </c>
      <c r="Y130" s="32">
        <f t="shared" si="7"/>
        <v>241235.8699999999</v>
      </c>
      <c r="Z130" s="39"/>
      <c r="AA130" s="42">
        <f>SUM(AA3:AA129)</f>
        <v>12202026</v>
      </c>
      <c r="AB130" s="43">
        <f>SUM(AB3:AB129)</f>
        <v>3618631.760000001</v>
      </c>
    </row>
  </sheetData>
  <mergeCells count="13">
    <mergeCell ref="B1:C1"/>
    <mergeCell ref="D1:E1"/>
    <mergeCell ref="F1:G1"/>
    <mergeCell ref="H1:I1"/>
    <mergeCell ref="J1:K1"/>
    <mergeCell ref="L1:M1"/>
    <mergeCell ref="V1:W1"/>
    <mergeCell ref="X1:Y1"/>
    <mergeCell ref="Z1:AB1"/>
    <mergeCell ref="N1:O1"/>
    <mergeCell ref="P1:Q1"/>
    <mergeCell ref="R1:S1"/>
    <mergeCell ref="T1:U1"/>
  </mergeCell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Vanessa</cp:lastModifiedBy>
  <dcterms:created xsi:type="dcterms:W3CDTF">2006-02-01T14:20:11Z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