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bril" sheetId="1" r:id="rId1"/>
    <sheet name="Julho a Setembro" sheetId="2" r:id="rId2"/>
    <sheet name="Outubro a Dezembro" sheetId="3" r:id="rId3"/>
  </sheets>
  <definedNames>
    <definedName name="_xlnm._FilterDatabase" localSheetId="0" hidden="1">'Abril'!$A$4:$M$119</definedName>
    <definedName name="_xlnm.Print_Titles" localSheetId="0">'Abril'!$1:$4</definedName>
  </definedNames>
  <calcPr fullCalcOnLoad="1"/>
</workbook>
</file>

<file path=xl/sharedStrings.xml><?xml version="1.0" encoding="utf-8"?>
<sst xmlns="http://schemas.openxmlformats.org/spreadsheetml/2006/main" count="390" uniqueCount="144">
  <si>
    <t>RELATÓRIO DE DESPESAS COM ELETRICIDADE - TRIBUNAL DE JUSTIÇA E FÓRUS DIVERSOS - 2006 (atualizado em 05.06.2006)</t>
  </si>
  <si>
    <t>IDENTIFICAÇÃO DA UNIDADE</t>
  </si>
  <si>
    <t>Janeiro</t>
  </si>
  <si>
    <t>Fevereiro</t>
  </si>
  <si>
    <t>Março</t>
  </si>
  <si>
    <t>Abril</t>
  </si>
  <si>
    <t>TOTAL 2006</t>
  </si>
  <si>
    <t>Local</t>
  </si>
  <si>
    <t>(kWh)</t>
  </si>
  <si>
    <t>Valor (R$)</t>
  </si>
  <si>
    <t>Média (kWh)</t>
  </si>
  <si>
    <t>Consumo (kWh)</t>
  </si>
  <si>
    <t>Valor Total (R$)</t>
  </si>
  <si>
    <t>Abelardo Luz - Fórum</t>
  </si>
  <si>
    <t>Anchieta - Fórum</t>
  </si>
  <si>
    <t>Anita Garibaldi - Fórum</t>
  </si>
  <si>
    <t>Araquari - Fórum</t>
  </si>
  <si>
    <t>Araranguá - Fórum</t>
  </si>
  <si>
    <t>Armazém - Fórum</t>
  </si>
  <si>
    <t>Ascurra - Forum</t>
  </si>
  <si>
    <t>ND</t>
  </si>
  <si>
    <t>Baln. Camboriú - Fórum</t>
  </si>
  <si>
    <t>Baln. Camboriú - Ministério Público</t>
  </si>
  <si>
    <t>Barra Velha - Fórum</t>
  </si>
  <si>
    <t>Biguaçu - Fórum</t>
  </si>
  <si>
    <t>Blumenau - Fórum</t>
  </si>
  <si>
    <t>Blumenau - Ministério Público</t>
  </si>
  <si>
    <t>Bom Retiro - Fórum</t>
  </si>
  <si>
    <t>Braço do Norte - Fórum</t>
  </si>
  <si>
    <t>Brusque - Fórum</t>
  </si>
  <si>
    <t>Caçador - Fórum</t>
  </si>
  <si>
    <t>Camboriú - Fórum</t>
  </si>
  <si>
    <t>Campo Belo do Sul - Fórum</t>
  </si>
  <si>
    <t>Campo Erê - Fórum</t>
  </si>
  <si>
    <t>Campos Novos - Fórum</t>
  </si>
  <si>
    <t>Canoinhas - Fórum</t>
  </si>
  <si>
    <t>Capinzal - Fórum</t>
  </si>
  <si>
    <t>Capital - Fórum e unidades relacionadas</t>
  </si>
  <si>
    <t>Capivari de Baixo - Fórum</t>
  </si>
  <si>
    <t>Catanduvas - Fórum</t>
  </si>
  <si>
    <t>Chapecó - Fórum</t>
  </si>
  <si>
    <t>Concórdia - Fórum</t>
  </si>
  <si>
    <t>Coronel Freitas - Fórum</t>
  </si>
  <si>
    <t>Correia Pinto -Fórum</t>
  </si>
  <si>
    <t>Criciúma - Fórum</t>
  </si>
  <si>
    <t>Criciúma - Ministério Público</t>
  </si>
  <si>
    <t>Cunha Porã - Fórum</t>
  </si>
  <si>
    <t>Curitibanos - Fórum</t>
  </si>
  <si>
    <t>Descanso - Fórum</t>
  </si>
  <si>
    <t>Dionísio Cerqueira - Fórum</t>
  </si>
  <si>
    <t>Forquilinha - Fórum</t>
  </si>
  <si>
    <t>Fraiburgo - Fórum</t>
  </si>
  <si>
    <t>Garopaba - Fórum</t>
  </si>
  <si>
    <t>Garuva-Fórum</t>
  </si>
  <si>
    <t>Gaspar - Fórum</t>
  </si>
  <si>
    <t>Guaramirim - Fórum</t>
  </si>
  <si>
    <t>Herval Doeste - Fórum</t>
  </si>
  <si>
    <t>Ibirama - Fórum</t>
  </si>
  <si>
    <t>Içara - Fórum</t>
  </si>
  <si>
    <t>Imaruí - Fórum</t>
  </si>
  <si>
    <t>Imbituba - Fórum</t>
  </si>
  <si>
    <t>Indaial - Fórum</t>
  </si>
  <si>
    <t>Ipumirim-Fórum</t>
  </si>
  <si>
    <t>Itá - Fórum</t>
  </si>
  <si>
    <t>Itaiópolis - Fórum</t>
  </si>
  <si>
    <t>Itajaí - Fórum</t>
  </si>
  <si>
    <t>Itajaí - Ministério Público</t>
  </si>
  <si>
    <t>Itapema - Fórum</t>
  </si>
  <si>
    <t>Itapiranga - Fórum</t>
  </si>
  <si>
    <t>Itapoá-Fórum</t>
  </si>
  <si>
    <t>Ituporanga - Fórum</t>
  </si>
  <si>
    <t>Jaguaruna - Fórum</t>
  </si>
  <si>
    <t>Jaraguá do Sul - Fórum</t>
  </si>
  <si>
    <t>Joaçaba - Fórum</t>
  </si>
  <si>
    <t>Joinville - Fórum</t>
  </si>
  <si>
    <t>Lages - Fórum</t>
  </si>
  <si>
    <t>Laguna - Fórum</t>
  </si>
  <si>
    <t>Lauro Müller - Fórum</t>
  </si>
  <si>
    <t>Lebon Régis - Fórum</t>
  </si>
  <si>
    <t>Mafra - Fórum</t>
  </si>
  <si>
    <t>Maravilha - Fórum</t>
  </si>
  <si>
    <t>Modelo-Fórum</t>
  </si>
  <si>
    <t>Mondaí - Fórum</t>
  </si>
  <si>
    <t>Navegantes-Fórum</t>
  </si>
  <si>
    <t>Orleãns - Fórum</t>
  </si>
  <si>
    <t>Otacílio Costa - Fórum</t>
  </si>
  <si>
    <t>Palhoça - Fórum</t>
  </si>
  <si>
    <t>Palmitos - Fórum</t>
  </si>
  <si>
    <t>Papanduva - Fórum</t>
  </si>
  <si>
    <t>Piçarras - Fórum</t>
  </si>
  <si>
    <t>Pinhalzinho - Fórum</t>
  </si>
  <si>
    <t>Pomerode - Fórum</t>
  </si>
  <si>
    <t>Ponte Serrada - Fórum</t>
  </si>
  <si>
    <t>Porto Belo - Fórum</t>
  </si>
  <si>
    <t>Porto União - Fórum</t>
  </si>
  <si>
    <t>Presidente Getulio - Fórum</t>
  </si>
  <si>
    <t>Quilombo - Fórum</t>
  </si>
  <si>
    <t>Rio do Campo-Fórum</t>
  </si>
  <si>
    <t>Rio do Oeste - Fórum</t>
  </si>
  <si>
    <t>Rio do Sul - Fórum</t>
  </si>
  <si>
    <t>Rio Negrinho - Fórum</t>
  </si>
  <si>
    <t>Santa Cecília - Fórum</t>
  </si>
  <si>
    <t xml:space="preserve">Santa Rosa do Sul - Fórum </t>
  </si>
  <si>
    <t>Santo Amaro da Imperatriz - Fórum</t>
  </si>
  <si>
    <t>São Bento do Sul - Fórum</t>
  </si>
  <si>
    <t>São Carlos - Fórum</t>
  </si>
  <si>
    <t>São Domingos - Fórum</t>
  </si>
  <si>
    <t>São Francisco do Sul - Fórum</t>
  </si>
  <si>
    <t>São João Batista - Fórum</t>
  </si>
  <si>
    <t>São Joaquim - Fórum</t>
  </si>
  <si>
    <t>São José - Fórum</t>
  </si>
  <si>
    <t>São José do Cedro - Fórum</t>
  </si>
  <si>
    <t>São Lourenço do Oeste - Fórum</t>
  </si>
  <si>
    <t>São Miguel d'Oeste - Fórum</t>
  </si>
  <si>
    <t>Seara - Fórum</t>
  </si>
  <si>
    <t>Sombrio - Fórum</t>
  </si>
  <si>
    <t>Taió - Fórum</t>
  </si>
  <si>
    <t>Tangará - Fórum</t>
  </si>
  <si>
    <t>Tijucas - Fórum</t>
  </si>
  <si>
    <t>Timbó - Fórum</t>
  </si>
  <si>
    <t>TJSC - Ed. Sede e unidades relacionadas</t>
  </si>
  <si>
    <t>Trombudo Central - Fórum</t>
  </si>
  <si>
    <t>Tubarão - Fórum</t>
  </si>
  <si>
    <t>Turvo - Fórum</t>
  </si>
  <si>
    <t>Urubici - Fórum</t>
  </si>
  <si>
    <t>Urussanga - Fórum</t>
  </si>
  <si>
    <t>Videira - Fórum</t>
  </si>
  <si>
    <t>Xanxerê - Fórum</t>
  </si>
  <si>
    <t>Xaxim - Fórum</t>
  </si>
  <si>
    <t>TOTAL GERAL</t>
  </si>
  <si>
    <t>Julho</t>
  </si>
  <si>
    <t>Agosto</t>
  </si>
  <si>
    <t>Setembro</t>
  </si>
  <si>
    <t>Orleans - Fórum</t>
  </si>
  <si>
    <t>Comarca</t>
  </si>
  <si>
    <t>kWh</t>
  </si>
  <si>
    <t>R$</t>
  </si>
  <si>
    <t>Total Geral</t>
  </si>
  <si>
    <t>TJSC - Sede e unidades relacionadas</t>
  </si>
  <si>
    <t>Outubro</t>
  </si>
  <si>
    <t>Novembro</t>
  </si>
  <si>
    <t>Dezembro</t>
  </si>
  <si>
    <t>Capital - Fórum</t>
  </si>
  <si>
    <t>Ascurra - Fórum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</si>
</sst>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\-??_);_(@_)"/>
  </numFmts>
  <fonts count="9">
    <font>
      <sz val="10"/>
      <name val="Arial"/>
      <family val="0"/>
    </font>
    <font>
      <b/>
      <sz val="14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15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164" fontId="4" fillId="3" borderId="6" xfId="15" applyFont="1" applyFill="1" applyBorder="1" applyAlignment="1" applyProtection="1">
      <alignment/>
      <protection/>
    </xf>
    <xf numFmtId="0" fontId="4" fillId="3" borderId="6" xfId="0" applyFont="1" applyFill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7" xfId="0" applyFont="1" applyBorder="1" applyAlignment="1">
      <alignment/>
    </xf>
    <xf numFmtId="164" fontId="5" fillId="0" borderId="8" xfId="15" applyFont="1" applyFill="1" applyBorder="1" applyAlignment="1" applyProtection="1">
      <alignment/>
      <protection/>
    </xf>
    <xf numFmtId="1" fontId="5" fillId="0" borderId="7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11" xfId="15" applyFont="1" applyFill="1" applyBorder="1" applyAlignment="1" applyProtection="1">
      <alignment/>
      <protection/>
    </xf>
    <xf numFmtId="1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2" borderId="3" xfId="0" applyFont="1" applyFill="1" applyBorder="1" applyAlignment="1">
      <alignment/>
    </xf>
    <xf numFmtId="164" fontId="5" fillId="2" borderId="11" xfId="15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64" fontId="2" fillId="0" borderId="11" xfId="15" applyFont="1" applyFill="1" applyBorder="1" applyAlignment="1" applyProtection="1">
      <alignment/>
      <protection/>
    </xf>
    <xf numFmtId="164" fontId="2" fillId="0" borderId="3" xfId="15" applyFont="1" applyFill="1" applyBorder="1" applyAlignment="1" applyProtection="1">
      <alignment/>
      <protection/>
    </xf>
    <xf numFmtId="164" fontId="2" fillId="0" borderId="13" xfId="15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164" fontId="2" fillId="0" borderId="15" xfId="15" applyFont="1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164" fontId="2" fillId="0" borderId="17" xfId="15" applyFont="1" applyFill="1" applyBorder="1" applyAlignment="1" applyProtection="1">
      <alignment/>
      <protection/>
    </xf>
    <xf numFmtId="1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9" xfId="15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164" fontId="3" fillId="0" borderId="15" xfId="15" applyFont="1" applyFill="1" applyBorder="1" applyAlignment="1" applyProtection="1">
      <alignment/>
      <protection/>
    </xf>
    <xf numFmtId="0" fontId="2" fillId="2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0" xfId="15" applyFont="1" applyFill="1" applyBorder="1" applyAlignment="1" applyProtection="1">
      <alignment/>
      <protection/>
    </xf>
    <xf numFmtId="0" fontId="1" fillId="3" borderId="24" xfId="0" applyFont="1" applyFill="1" applyBorder="1" applyAlignment="1">
      <alignment horizontal="center" vertical="center"/>
    </xf>
    <xf numFmtId="164" fontId="4" fillId="3" borderId="25" xfId="15" applyFont="1" applyFill="1" applyBorder="1" applyAlignment="1" applyProtection="1">
      <alignment horizontal="center"/>
      <protection/>
    </xf>
    <xf numFmtId="164" fontId="4" fillId="3" borderId="26" xfId="15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44" fontId="4" fillId="4" borderId="28" xfId="19" applyFont="1" applyFill="1" applyBorder="1" applyAlignment="1">
      <alignment horizontal="center"/>
    </xf>
    <xf numFmtId="44" fontId="3" fillId="4" borderId="28" xfId="19" applyFont="1" applyFill="1" applyBorder="1" applyAlignment="1">
      <alignment horizontal="center"/>
    </xf>
    <xf numFmtId="44" fontId="3" fillId="4" borderId="29" xfId="19" applyFont="1" applyFill="1" applyBorder="1" applyAlignment="1">
      <alignment horizontal="center"/>
    </xf>
    <xf numFmtId="0" fontId="3" fillId="4" borderId="30" xfId="0" applyFon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44" fontId="4" fillId="4" borderId="31" xfId="19" applyFont="1" applyFill="1" applyBorder="1" applyAlignment="1">
      <alignment horizontal="center"/>
    </xf>
    <xf numFmtId="44" fontId="4" fillId="4" borderId="32" xfId="19" applyFont="1" applyFill="1" applyBorder="1" applyAlignment="1">
      <alignment horizontal="center"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>
      <alignment horizontal="center"/>
    </xf>
    <xf numFmtId="44" fontId="5" fillId="0" borderId="35" xfId="19" applyFont="1" applyBorder="1" applyAlignment="1">
      <alignment/>
    </xf>
    <xf numFmtId="44" fontId="5" fillId="0" borderId="36" xfId="19" applyFont="1" applyBorder="1" applyAlignment="1">
      <alignment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>
      <alignment horizontal="center"/>
    </xf>
    <xf numFmtId="44" fontId="5" fillId="0" borderId="39" xfId="19" applyFont="1" applyBorder="1" applyAlignment="1">
      <alignment/>
    </xf>
    <xf numFmtId="44" fontId="5" fillId="0" borderId="40" xfId="19" applyFont="1" applyBorder="1" applyAlignment="1">
      <alignment/>
    </xf>
    <xf numFmtId="0" fontId="2" fillId="0" borderId="38" xfId="0" applyFont="1" applyBorder="1" applyAlignment="1">
      <alignment horizontal="center"/>
    </xf>
    <xf numFmtId="44" fontId="2" fillId="0" borderId="39" xfId="19" applyFont="1" applyBorder="1" applyAlignment="1">
      <alignment/>
    </xf>
    <xf numFmtId="44" fontId="2" fillId="0" borderId="40" xfId="19" applyFont="1" applyBorder="1" applyAlignment="1">
      <alignment/>
    </xf>
    <xf numFmtId="0" fontId="5" fillId="0" borderId="41" xfId="0" applyFont="1" applyBorder="1" applyAlignment="1" applyProtection="1">
      <alignment/>
      <protection/>
    </xf>
    <xf numFmtId="0" fontId="2" fillId="0" borderId="30" xfId="0" applyFont="1" applyBorder="1" applyAlignment="1">
      <alignment horizontal="center"/>
    </xf>
    <xf numFmtId="44" fontId="2" fillId="0" borderId="42" xfId="19" applyFont="1" applyBorder="1" applyAlignment="1">
      <alignment/>
    </xf>
    <xf numFmtId="44" fontId="2" fillId="0" borderId="32" xfId="19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44" fontId="3" fillId="0" borderId="42" xfId="19" applyFont="1" applyBorder="1" applyAlignment="1">
      <alignment/>
    </xf>
    <xf numFmtId="44" fontId="3" fillId="0" borderId="32" xfId="19" applyFont="1" applyBorder="1" applyAlignment="1">
      <alignment/>
    </xf>
    <xf numFmtId="44" fontId="7" fillId="0" borderId="39" xfId="19" applyFont="1" applyBorder="1" applyAlignment="1">
      <alignment/>
    </xf>
    <xf numFmtId="44" fontId="8" fillId="0" borderId="39" xfId="19" applyFont="1" applyBorder="1" applyAlignment="1">
      <alignment/>
    </xf>
    <xf numFmtId="0" fontId="3" fillId="4" borderId="43" xfId="0" applyFont="1" applyFill="1" applyBorder="1" applyAlignment="1">
      <alignment horizontal="center"/>
    </xf>
    <xf numFmtId="44" fontId="3" fillId="4" borderId="37" xfId="20" applyFont="1" applyFill="1" applyBorder="1" applyAlignment="1">
      <alignment horizontal="center"/>
    </xf>
    <xf numFmtId="0" fontId="3" fillId="4" borderId="37" xfId="0" applyFont="1" applyFill="1" applyBorder="1" applyAlignment="1">
      <alignment/>
    </xf>
    <xf numFmtId="0" fontId="4" fillId="4" borderId="41" xfId="0" applyFont="1" applyFill="1" applyBorder="1" applyAlignment="1">
      <alignment horizontal="center"/>
    </xf>
    <xf numFmtId="44" fontId="4" fillId="4" borderId="41" xfId="20" applyFont="1" applyFill="1" applyBorder="1" applyAlignment="1">
      <alignment horizontal="center"/>
    </xf>
    <xf numFmtId="0" fontId="5" fillId="0" borderId="44" xfId="0" applyFont="1" applyBorder="1" applyAlignment="1">
      <alignment/>
    </xf>
    <xf numFmtId="44" fontId="5" fillId="0" borderId="43" xfId="20" applyFont="1" applyBorder="1" applyAlignment="1">
      <alignment/>
    </xf>
    <xf numFmtId="0" fontId="5" fillId="0" borderId="37" xfId="0" applyFont="1" applyBorder="1" applyAlignment="1">
      <alignment/>
    </xf>
    <xf numFmtId="44" fontId="5" fillId="0" borderId="37" xfId="20" applyFont="1" applyBorder="1" applyAlignment="1">
      <alignment/>
    </xf>
    <xf numFmtId="0" fontId="5" fillId="0" borderId="38" xfId="0" applyFont="1" applyBorder="1" applyAlignment="1">
      <alignment/>
    </xf>
    <xf numFmtId="44" fontId="5" fillId="0" borderId="39" xfId="20" applyFont="1" applyBorder="1" applyAlignment="1">
      <alignment/>
    </xf>
    <xf numFmtId="0" fontId="2" fillId="0" borderId="38" xfId="0" applyFont="1" applyBorder="1" applyAlignment="1">
      <alignment/>
    </xf>
    <xf numFmtId="44" fontId="2" fillId="0" borderId="39" xfId="20" applyFont="1" applyBorder="1" applyAlignment="1">
      <alignment/>
    </xf>
    <xf numFmtId="0" fontId="2" fillId="0" borderId="37" xfId="0" applyFont="1" applyBorder="1" applyAlignment="1">
      <alignment/>
    </xf>
    <xf numFmtId="44" fontId="2" fillId="0" borderId="37" xfId="2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45" xfId="0" applyFont="1" applyBorder="1" applyAlignment="1">
      <alignment/>
    </xf>
    <xf numFmtId="44" fontId="2" fillId="0" borderId="46" xfId="20" applyFont="1" applyBorder="1" applyAlignment="1">
      <alignment/>
    </xf>
    <xf numFmtId="0" fontId="3" fillId="0" borderId="30" xfId="20" applyNumberFormat="1" applyFont="1" applyBorder="1" applyAlignment="1">
      <alignment/>
    </xf>
    <xf numFmtId="44" fontId="3" fillId="0" borderId="42" xfId="20" applyFont="1" applyBorder="1" applyAlignment="1">
      <alignment/>
    </xf>
    <xf numFmtId="0" fontId="3" fillId="0" borderId="42" xfId="20" applyNumberFormat="1" applyFont="1" applyBorder="1" applyAlignment="1">
      <alignment/>
    </xf>
  </cellXfs>
  <cellStyles count="16">
    <cellStyle name="Normal" xfId="0"/>
    <cellStyle name="Currency" xfId="15"/>
    <cellStyle name="Currency [0]" xfId="16"/>
    <cellStyle name="Moeda [0]_Plan1" xfId="17"/>
    <cellStyle name="Moeda [0]_Plan2" xfId="18"/>
    <cellStyle name="Moeda_Plan1" xfId="19"/>
    <cellStyle name="Moeda_Plan2" xfId="20"/>
    <cellStyle name="Percent" xfId="21"/>
    <cellStyle name="Porcentagem_Plan1" xfId="22"/>
    <cellStyle name="Porcentagem_Plan2" xfId="23"/>
    <cellStyle name="Comma" xfId="24"/>
    <cellStyle name="Comma [0]" xfId="25"/>
    <cellStyle name="Separador de milhares [0]_Plan1" xfId="26"/>
    <cellStyle name="Separador de milhares [0]_Plan2" xfId="27"/>
    <cellStyle name="Separador de milhares_Plan1" xfId="28"/>
    <cellStyle name="Separador de milhares_Plan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8"/>
  <sheetViews>
    <sheetView showGridLines="0" workbookViewId="0" topLeftCell="A1">
      <pane xSplit="2" ySplit="4" topLeftCell="I9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116" sqref="J116"/>
    </sheetView>
  </sheetViews>
  <sheetFormatPr defaultColWidth="9.140625" defaultRowHeight="12.75"/>
  <cols>
    <col min="1" max="1" width="3.421875" style="0" customWidth="1"/>
    <col min="2" max="2" width="37.140625" style="0" customWidth="1"/>
    <col min="3" max="3" width="8.00390625" style="0" customWidth="1"/>
    <col min="4" max="4" width="13.421875" style="1" customWidth="1"/>
    <col min="5" max="5" width="8.00390625" style="0" customWidth="1"/>
    <col min="6" max="6" width="13.421875" style="1" customWidth="1"/>
    <col min="7" max="7" width="8.00390625" style="0" customWidth="1"/>
    <col min="8" max="8" width="13.421875" style="1" customWidth="1"/>
    <col min="9" max="9" width="8.00390625" style="0" customWidth="1"/>
    <col min="10" max="10" width="13.421875" style="1" customWidth="1"/>
    <col min="11" max="11" width="13.140625" style="0" customWidth="1"/>
    <col min="12" max="12" width="15.7109375" style="0" customWidth="1"/>
    <col min="13" max="13" width="15.57421875" style="0" customWidth="1"/>
  </cols>
  <sheetData>
    <row r="1" spans="1:13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3" ht="12.75">
      <c r="A3" s="2"/>
      <c r="B3" s="3" t="s">
        <v>1</v>
      </c>
      <c r="C3" s="49" t="s">
        <v>2</v>
      </c>
      <c r="D3" s="49"/>
      <c r="E3" s="50" t="s">
        <v>3</v>
      </c>
      <c r="F3" s="50"/>
      <c r="G3" s="50" t="s">
        <v>4</v>
      </c>
      <c r="H3" s="50"/>
      <c r="I3" s="50" t="s">
        <v>5</v>
      </c>
      <c r="J3" s="50"/>
      <c r="K3" s="51" t="s">
        <v>6</v>
      </c>
      <c r="L3" s="51"/>
      <c r="M3" s="51"/>
      <c r="N3" s="4"/>
      <c r="O3" s="4"/>
      <c r="P3" s="4"/>
      <c r="Q3" s="4"/>
      <c r="R3" s="4"/>
      <c r="S3" s="4"/>
      <c r="T3" s="4"/>
      <c r="U3" s="4"/>
      <c r="V3" s="5"/>
      <c r="W3" s="5"/>
    </row>
    <row r="4" spans="1:23" ht="12.75">
      <c r="A4" s="6"/>
      <c r="B4" s="7" t="s">
        <v>7</v>
      </c>
      <c r="C4" s="8" t="s">
        <v>8</v>
      </c>
      <c r="D4" s="9" t="s">
        <v>9</v>
      </c>
      <c r="E4" s="8" t="s">
        <v>8</v>
      </c>
      <c r="F4" s="9" t="s">
        <v>9</v>
      </c>
      <c r="G4" s="8" t="s">
        <v>8</v>
      </c>
      <c r="H4" s="9" t="s">
        <v>9</v>
      </c>
      <c r="I4" s="8" t="s">
        <v>8</v>
      </c>
      <c r="J4" s="9" t="s">
        <v>9</v>
      </c>
      <c r="K4" s="10" t="s">
        <v>10</v>
      </c>
      <c r="L4" s="10" t="s">
        <v>11</v>
      </c>
      <c r="M4" s="10" t="s">
        <v>12</v>
      </c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1.25" customHeight="1">
      <c r="A5" s="11">
        <v>1</v>
      </c>
      <c r="B5" s="12" t="s">
        <v>13</v>
      </c>
      <c r="C5" s="13">
        <v>2890</v>
      </c>
      <c r="D5" s="14">
        <v>1596.86</v>
      </c>
      <c r="E5" s="13">
        <v>3730</v>
      </c>
      <c r="F5" s="14">
        <v>1338.45</v>
      </c>
      <c r="G5" s="13">
        <v>3260</v>
      </c>
      <c r="H5" s="14">
        <v>1170.82</v>
      </c>
      <c r="I5" s="13">
        <v>2430</v>
      </c>
      <c r="J5" s="14">
        <v>872.97</v>
      </c>
      <c r="K5" s="15">
        <f>AVERAGE(C5,E5,G5,I5)</f>
        <v>3077.5</v>
      </c>
      <c r="L5" s="16">
        <f>SUM(C5,E5,G5,I5)</f>
        <v>12310</v>
      </c>
      <c r="M5" s="17">
        <f>SUM(D5,F5,H5,J5)</f>
        <v>4979.1</v>
      </c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1.25" customHeight="1">
      <c r="A6" s="11">
        <f aca="true" t="shared" si="0" ref="A6:A15">A5+1</f>
        <v>2</v>
      </c>
      <c r="B6" s="12" t="s">
        <v>14</v>
      </c>
      <c r="C6" s="18">
        <v>1940</v>
      </c>
      <c r="D6" s="19">
        <v>706.04</v>
      </c>
      <c r="E6" s="18">
        <v>2810</v>
      </c>
      <c r="F6" s="19">
        <v>990.92</v>
      </c>
      <c r="G6" s="18">
        <v>2720</v>
      </c>
      <c r="H6" s="19">
        <v>962.27</v>
      </c>
      <c r="I6" s="18">
        <v>1940</v>
      </c>
      <c r="J6" s="19">
        <v>706.59</v>
      </c>
      <c r="K6" s="20">
        <f aca="true" t="shared" si="1" ref="K6:K69">AVERAGE(C6,E6,G6,I6)</f>
        <v>2352.5</v>
      </c>
      <c r="L6" s="21">
        <f aca="true" t="shared" si="2" ref="L6:L69">SUM(C6,E6,G6,I6)</f>
        <v>9410</v>
      </c>
      <c r="M6" s="22">
        <f aca="true" t="shared" si="3" ref="M6:M69">SUM(D6,F6,H6,J6)</f>
        <v>3365.82</v>
      </c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1.25" customHeight="1">
      <c r="A7" s="11">
        <f t="shared" si="0"/>
        <v>3</v>
      </c>
      <c r="B7" s="12" t="s">
        <v>15</v>
      </c>
      <c r="C7" s="18">
        <v>1853</v>
      </c>
      <c r="D7" s="19">
        <v>639</v>
      </c>
      <c r="E7" s="18">
        <v>2224</v>
      </c>
      <c r="F7" s="19">
        <v>763.45</v>
      </c>
      <c r="G7" s="18">
        <v>2395</v>
      </c>
      <c r="H7" s="19">
        <v>822.91</v>
      </c>
      <c r="I7" s="18">
        <v>2262</v>
      </c>
      <c r="J7" s="19">
        <v>777.43</v>
      </c>
      <c r="K7" s="20">
        <f t="shared" si="1"/>
        <v>2183.5</v>
      </c>
      <c r="L7" s="21">
        <f t="shared" si="2"/>
        <v>8734</v>
      </c>
      <c r="M7" s="22">
        <f t="shared" si="3"/>
        <v>3002.79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1.25" customHeight="1">
      <c r="A8" s="11">
        <f t="shared" si="0"/>
        <v>4</v>
      </c>
      <c r="B8" s="12" t="s">
        <v>16</v>
      </c>
      <c r="C8" s="18">
        <v>2378</v>
      </c>
      <c r="D8" s="19">
        <v>840.94</v>
      </c>
      <c r="E8" s="18">
        <v>3070</v>
      </c>
      <c r="F8" s="19">
        <v>1062.96</v>
      </c>
      <c r="G8" s="18">
        <v>4123</v>
      </c>
      <c r="H8" s="19">
        <v>1409.34</v>
      </c>
      <c r="I8" s="18">
        <v>4642</v>
      </c>
      <c r="J8" s="19">
        <v>1580.08</v>
      </c>
      <c r="K8" s="20">
        <f t="shared" si="1"/>
        <v>3553.25</v>
      </c>
      <c r="L8" s="21">
        <f t="shared" si="2"/>
        <v>14213</v>
      </c>
      <c r="M8" s="22">
        <f t="shared" si="3"/>
        <v>4893.32</v>
      </c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1.25" customHeight="1">
      <c r="A9" s="11">
        <f t="shared" si="0"/>
        <v>5</v>
      </c>
      <c r="B9" s="12" t="s">
        <v>17</v>
      </c>
      <c r="C9" s="18">
        <v>19529</v>
      </c>
      <c r="D9" s="19">
        <v>5893.45</v>
      </c>
      <c r="E9" s="18">
        <v>16521</v>
      </c>
      <c r="F9" s="19">
        <v>5262.54</v>
      </c>
      <c r="G9" s="18">
        <v>20728</v>
      </c>
      <c r="H9" s="19">
        <v>6023.270000000008</v>
      </c>
      <c r="I9" s="18">
        <v>12570</v>
      </c>
      <c r="J9" s="19">
        <v>4655.860000000008</v>
      </c>
      <c r="K9" s="20">
        <f t="shared" si="1"/>
        <v>17337</v>
      </c>
      <c r="L9" s="21">
        <f t="shared" si="2"/>
        <v>69348</v>
      </c>
      <c r="M9" s="22">
        <f t="shared" si="3"/>
        <v>21835.120000000017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1.25" customHeight="1">
      <c r="A10" s="11">
        <f t="shared" si="0"/>
        <v>6</v>
      </c>
      <c r="B10" s="12" t="s">
        <v>18</v>
      </c>
      <c r="C10" s="18">
        <v>1220</v>
      </c>
      <c r="D10" s="19">
        <v>393.62</v>
      </c>
      <c r="E10" s="18">
        <v>2370</v>
      </c>
      <c r="F10" s="19">
        <v>755.43</v>
      </c>
      <c r="G10" s="18">
        <v>2440</v>
      </c>
      <c r="H10" s="19">
        <v>777.45</v>
      </c>
      <c r="I10" s="18">
        <v>1890</v>
      </c>
      <c r="J10" s="19">
        <v>604.41</v>
      </c>
      <c r="K10" s="20">
        <f t="shared" si="1"/>
        <v>1980</v>
      </c>
      <c r="L10" s="21">
        <f t="shared" si="2"/>
        <v>7920</v>
      </c>
      <c r="M10" s="22">
        <f t="shared" si="3"/>
        <v>2530.91</v>
      </c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1.25" customHeight="1">
      <c r="A11" s="11">
        <f t="shared" si="0"/>
        <v>7</v>
      </c>
      <c r="B11" s="12" t="s">
        <v>19</v>
      </c>
      <c r="C11" s="23"/>
      <c r="D11" s="24"/>
      <c r="E11" s="23"/>
      <c r="F11" s="24"/>
      <c r="G11" s="23"/>
      <c r="H11" s="24"/>
      <c r="I11" s="25" t="s">
        <v>20</v>
      </c>
      <c r="J11" s="19">
        <v>14.34</v>
      </c>
      <c r="K11" s="26" t="s">
        <v>20</v>
      </c>
      <c r="L11" s="26" t="s">
        <v>20</v>
      </c>
      <c r="M11" s="22">
        <f t="shared" si="3"/>
        <v>14.34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1.25" customHeight="1">
      <c r="A12" s="11">
        <f t="shared" si="0"/>
        <v>8</v>
      </c>
      <c r="B12" s="12" t="s">
        <v>21</v>
      </c>
      <c r="C12" s="18">
        <f>50+1096</f>
        <v>1146</v>
      </c>
      <c r="D12" s="19">
        <v>3248.05</v>
      </c>
      <c r="E12" s="18">
        <f>50+1096</f>
        <v>1146</v>
      </c>
      <c r="F12" s="19">
        <v>3347.35</v>
      </c>
      <c r="G12" s="18">
        <f>50+1096</f>
        <v>1146</v>
      </c>
      <c r="H12" s="19">
        <v>3423.79</v>
      </c>
      <c r="I12" s="18">
        <f>1688+22873</f>
        <v>24561</v>
      </c>
      <c r="J12" s="19">
        <v>6099.06</v>
      </c>
      <c r="K12" s="20">
        <f t="shared" si="1"/>
        <v>6999.75</v>
      </c>
      <c r="L12" s="21">
        <f t="shared" si="2"/>
        <v>27999</v>
      </c>
      <c r="M12" s="22">
        <f t="shared" si="3"/>
        <v>16118.25</v>
      </c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1.25" customHeight="1">
      <c r="A13" s="11">
        <f t="shared" si="0"/>
        <v>9</v>
      </c>
      <c r="B13" s="12" t="s">
        <v>22</v>
      </c>
      <c r="C13" s="18">
        <f>51+3553</f>
        <v>3604</v>
      </c>
      <c r="D13" s="19">
        <v>832.08</v>
      </c>
      <c r="E13" s="18">
        <f>57+3694</f>
        <v>3751</v>
      </c>
      <c r="F13" s="19">
        <v>855.68</v>
      </c>
      <c r="G13" s="18">
        <f>96+3832</f>
        <v>3928</v>
      </c>
      <c r="H13" s="19">
        <v>906.49</v>
      </c>
      <c r="I13" s="18">
        <f>81+2209</f>
        <v>2290</v>
      </c>
      <c r="J13" s="19">
        <v>635.81</v>
      </c>
      <c r="K13" s="20">
        <f t="shared" si="1"/>
        <v>3393.25</v>
      </c>
      <c r="L13" s="21">
        <f t="shared" si="2"/>
        <v>13573</v>
      </c>
      <c r="M13" s="22">
        <f t="shared" si="3"/>
        <v>3230.06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1.25" customHeight="1">
      <c r="A14" s="11">
        <f t="shared" si="0"/>
        <v>10</v>
      </c>
      <c r="B14" s="12" t="s">
        <v>23</v>
      </c>
      <c r="C14" s="18">
        <v>7811</v>
      </c>
      <c r="D14" s="19">
        <v>2568.04</v>
      </c>
      <c r="E14" s="18">
        <v>7288</v>
      </c>
      <c r="F14" s="19">
        <v>2475.21</v>
      </c>
      <c r="G14" s="18">
        <v>8702</v>
      </c>
      <c r="H14" s="19">
        <v>2777.53</v>
      </c>
      <c r="I14" s="18">
        <f>5381</f>
        <v>5381</v>
      </c>
      <c r="J14" s="19">
        <v>2132.81</v>
      </c>
      <c r="K14" s="20">
        <f t="shared" si="1"/>
        <v>7295.5</v>
      </c>
      <c r="L14" s="21">
        <f t="shared" si="2"/>
        <v>29182</v>
      </c>
      <c r="M14" s="22">
        <f t="shared" si="3"/>
        <v>9953.59</v>
      </c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1.25" customHeight="1">
      <c r="A15" s="11">
        <f t="shared" si="0"/>
        <v>11</v>
      </c>
      <c r="B15" s="12" t="s">
        <v>24</v>
      </c>
      <c r="C15" s="18">
        <f>42+1318</f>
        <v>1360</v>
      </c>
      <c r="D15" s="19">
        <v>893.01</v>
      </c>
      <c r="E15" s="18">
        <f>376+10794</f>
        <v>11170</v>
      </c>
      <c r="F15" s="19">
        <v>2494.56</v>
      </c>
      <c r="G15" s="18">
        <f>287+7878</f>
        <v>8165</v>
      </c>
      <c r="H15" s="19">
        <v>2106.8</v>
      </c>
      <c r="I15" s="18">
        <f>188+4465</f>
        <v>4653</v>
      </c>
      <c r="J15" s="19">
        <v>1283.04</v>
      </c>
      <c r="K15" s="20">
        <f t="shared" si="1"/>
        <v>6337</v>
      </c>
      <c r="L15" s="21">
        <f t="shared" si="2"/>
        <v>25348</v>
      </c>
      <c r="M15" s="22">
        <f t="shared" si="3"/>
        <v>6777.41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1.25" customHeight="1">
      <c r="A16" s="11">
        <f aca="true" t="shared" si="4" ref="A16:A55">A15+1</f>
        <v>12</v>
      </c>
      <c r="B16" s="12" t="s">
        <v>25</v>
      </c>
      <c r="C16" s="18">
        <f>2270+42475</f>
        <v>44745</v>
      </c>
      <c r="D16" s="19">
        <v>12388.88</v>
      </c>
      <c r="E16" s="18">
        <f>1816+51216</f>
        <v>53032</v>
      </c>
      <c r="F16" s="19">
        <v>13253.05</v>
      </c>
      <c r="G16" s="18">
        <f>2721+57361</f>
        <v>60082</v>
      </c>
      <c r="H16" s="19">
        <v>14814.45</v>
      </c>
      <c r="I16" s="18">
        <f>1876+34045</f>
        <v>35921</v>
      </c>
      <c r="J16" s="19">
        <v>9248.05</v>
      </c>
      <c r="K16" s="20">
        <f t="shared" si="1"/>
        <v>48445</v>
      </c>
      <c r="L16" s="21">
        <f t="shared" si="2"/>
        <v>193780</v>
      </c>
      <c r="M16" s="22">
        <f t="shared" si="3"/>
        <v>49704.43000000001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1.25" customHeight="1">
      <c r="A17" s="11">
        <f t="shared" si="4"/>
        <v>13</v>
      </c>
      <c r="B17" s="12" t="s">
        <v>26</v>
      </c>
      <c r="C17" s="18">
        <v>9809</v>
      </c>
      <c r="D17" s="19">
        <v>4178.64</v>
      </c>
      <c r="E17" s="18">
        <v>8733</v>
      </c>
      <c r="F17" s="19">
        <v>4119.81</v>
      </c>
      <c r="G17" s="18">
        <v>6950</v>
      </c>
      <c r="H17" s="19">
        <v>3734.52</v>
      </c>
      <c r="I17" s="18">
        <v>4213</v>
      </c>
      <c r="J17" s="19">
        <v>2473.92</v>
      </c>
      <c r="K17" s="20">
        <f t="shared" si="1"/>
        <v>7426.25</v>
      </c>
      <c r="L17" s="21">
        <f t="shared" si="2"/>
        <v>29705</v>
      </c>
      <c r="M17" s="22">
        <f t="shared" si="3"/>
        <v>14506.890000000001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1.25" customHeight="1">
      <c r="A18" s="11">
        <f t="shared" si="4"/>
        <v>14</v>
      </c>
      <c r="B18" s="12" t="s">
        <v>27</v>
      </c>
      <c r="C18" s="18">
        <v>1060</v>
      </c>
      <c r="D18" s="19">
        <v>490.73</v>
      </c>
      <c r="E18" s="18">
        <v>700</v>
      </c>
      <c r="F18" s="19">
        <v>371.21</v>
      </c>
      <c r="G18" s="18">
        <v>1290</v>
      </c>
      <c r="H18" s="19">
        <v>564.98</v>
      </c>
      <c r="I18" s="18">
        <v>1670</v>
      </c>
      <c r="J18" s="19">
        <v>689.81</v>
      </c>
      <c r="K18" s="20">
        <f t="shared" si="1"/>
        <v>1180</v>
      </c>
      <c r="L18" s="21">
        <f t="shared" si="2"/>
        <v>4720</v>
      </c>
      <c r="M18" s="22">
        <f t="shared" si="3"/>
        <v>2116.73</v>
      </c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1.25" customHeight="1">
      <c r="A19" s="11">
        <f t="shared" si="4"/>
        <v>15</v>
      </c>
      <c r="B19" s="12" t="s">
        <v>28</v>
      </c>
      <c r="C19" s="18">
        <v>6520</v>
      </c>
      <c r="D19" s="19">
        <v>3132.6</v>
      </c>
      <c r="E19" s="18">
        <v>7280</v>
      </c>
      <c r="F19" s="19">
        <v>3497.75</v>
      </c>
      <c r="G19" s="18">
        <v>7680</v>
      </c>
      <c r="H19" s="19">
        <v>3689.93</v>
      </c>
      <c r="I19" s="18">
        <v>6700</v>
      </c>
      <c r="J19" s="19">
        <v>3219.08</v>
      </c>
      <c r="K19" s="20">
        <f t="shared" si="1"/>
        <v>7045</v>
      </c>
      <c r="L19" s="21">
        <f t="shared" si="2"/>
        <v>28180</v>
      </c>
      <c r="M19" s="22">
        <f t="shared" si="3"/>
        <v>13539.36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1.25" customHeight="1">
      <c r="A20" s="11">
        <f t="shared" si="4"/>
        <v>16</v>
      </c>
      <c r="B20" s="12" t="s">
        <v>29</v>
      </c>
      <c r="C20" s="18">
        <f>1642+25691</f>
        <v>27333</v>
      </c>
      <c r="D20" s="19">
        <v>6594.33</v>
      </c>
      <c r="E20" s="18">
        <f>1879+33832</f>
        <v>35711</v>
      </c>
      <c r="F20" s="19">
        <v>8636.38</v>
      </c>
      <c r="G20" s="18">
        <f>2836+39279</f>
        <v>42115</v>
      </c>
      <c r="H20" s="19">
        <v>10277.38</v>
      </c>
      <c r="I20" s="18">
        <f>1390+21262</f>
        <v>22652</v>
      </c>
      <c r="J20" s="19">
        <v>7347.51</v>
      </c>
      <c r="K20" s="20">
        <f t="shared" si="1"/>
        <v>31952.75</v>
      </c>
      <c r="L20" s="21">
        <f t="shared" si="2"/>
        <v>127811</v>
      </c>
      <c r="M20" s="22">
        <f t="shared" si="3"/>
        <v>32855.6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1.25" customHeight="1">
      <c r="A21" s="11">
        <f t="shared" si="4"/>
        <v>17</v>
      </c>
      <c r="B21" s="12" t="s">
        <v>30</v>
      </c>
      <c r="C21" s="18">
        <f>203+4865</f>
        <v>5068</v>
      </c>
      <c r="D21" s="19">
        <v>1341.84</v>
      </c>
      <c r="E21" s="18">
        <f>135+4996</f>
        <v>5131</v>
      </c>
      <c r="F21" s="19">
        <v>1285.86</v>
      </c>
      <c r="G21" s="18">
        <f>183+4995</f>
        <v>5178</v>
      </c>
      <c r="H21" s="19">
        <v>1335.55</v>
      </c>
      <c r="I21" s="18">
        <f>157+3154</f>
        <v>3311</v>
      </c>
      <c r="J21" s="19">
        <v>1050.12</v>
      </c>
      <c r="K21" s="20">
        <f t="shared" si="1"/>
        <v>4672</v>
      </c>
      <c r="L21" s="21">
        <f t="shared" si="2"/>
        <v>18688</v>
      </c>
      <c r="M21" s="22">
        <f t="shared" si="3"/>
        <v>5013.37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1.25" customHeight="1">
      <c r="A22" s="11">
        <f t="shared" si="4"/>
        <v>18</v>
      </c>
      <c r="B22" s="12" t="s">
        <v>31</v>
      </c>
      <c r="C22" s="18">
        <v>2310</v>
      </c>
      <c r="D22" s="19">
        <v>778.59</v>
      </c>
      <c r="E22" s="18">
        <v>3455</v>
      </c>
      <c r="F22" s="19">
        <v>1148.21</v>
      </c>
      <c r="G22" s="18">
        <v>3961</v>
      </c>
      <c r="H22" s="19">
        <v>1315.28</v>
      </c>
      <c r="I22" s="18">
        <v>5089</v>
      </c>
      <c r="J22" s="19">
        <v>1685.85</v>
      </c>
      <c r="K22" s="20">
        <f t="shared" si="1"/>
        <v>3703.75</v>
      </c>
      <c r="L22" s="21">
        <f t="shared" si="2"/>
        <v>14815</v>
      </c>
      <c r="M22" s="22">
        <f t="shared" si="3"/>
        <v>4927.93</v>
      </c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1.25" customHeight="1">
      <c r="A23" s="11">
        <f t="shared" si="4"/>
        <v>19</v>
      </c>
      <c r="B23" s="12" t="s">
        <v>32</v>
      </c>
      <c r="C23" s="18">
        <v>927</v>
      </c>
      <c r="D23" s="19">
        <v>343.15</v>
      </c>
      <c r="E23" s="18">
        <v>1032</v>
      </c>
      <c r="F23" s="19">
        <v>379.94</v>
      </c>
      <c r="G23" s="18">
        <v>1538</v>
      </c>
      <c r="H23" s="19">
        <v>566.7</v>
      </c>
      <c r="I23" s="18">
        <v>1880</v>
      </c>
      <c r="J23" s="19">
        <v>692.93</v>
      </c>
      <c r="K23" s="20">
        <f t="shared" si="1"/>
        <v>1344.25</v>
      </c>
      <c r="L23" s="21">
        <f t="shared" si="2"/>
        <v>5377</v>
      </c>
      <c r="M23" s="22">
        <f t="shared" si="3"/>
        <v>1982.7199999999998</v>
      </c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1.25" customHeight="1">
      <c r="A24" s="11">
        <f t="shared" si="4"/>
        <v>20</v>
      </c>
      <c r="B24" s="12" t="s">
        <v>33</v>
      </c>
      <c r="C24" s="18">
        <v>6642</v>
      </c>
      <c r="D24" s="19">
        <v>1992.31</v>
      </c>
      <c r="E24" s="18">
        <v>3998</v>
      </c>
      <c r="F24" s="19">
        <v>1472.54</v>
      </c>
      <c r="G24" s="18">
        <v>4428</v>
      </c>
      <c r="H24" s="19">
        <v>1551.67</v>
      </c>
      <c r="I24" s="18">
        <v>3444</v>
      </c>
      <c r="J24" s="19">
        <v>1374</v>
      </c>
      <c r="K24" s="20">
        <f t="shared" si="1"/>
        <v>4628</v>
      </c>
      <c r="L24" s="21">
        <f t="shared" si="2"/>
        <v>18512</v>
      </c>
      <c r="M24" s="22">
        <f t="shared" si="3"/>
        <v>6390.52</v>
      </c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1.25" customHeight="1">
      <c r="A25" s="11">
        <f t="shared" si="4"/>
        <v>21</v>
      </c>
      <c r="B25" s="12" t="s">
        <v>34</v>
      </c>
      <c r="C25" s="18">
        <f>310+6204</f>
        <v>6514</v>
      </c>
      <c r="D25" s="19">
        <v>1771.49</v>
      </c>
      <c r="E25" s="18">
        <f>207+5314</f>
        <v>5521</v>
      </c>
      <c r="F25" s="19">
        <v>1628.79</v>
      </c>
      <c r="G25" s="18">
        <f>283+5308</f>
        <v>5591</v>
      </c>
      <c r="H25" s="19">
        <v>1697.25</v>
      </c>
      <c r="I25" s="18">
        <f>225+3763</f>
        <v>3988</v>
      </c>
      <c r="J25" s="19">
        <v>1153.27</v>
      </c>
      <c r="K25" s="20">
        <f t="shared" si="1"/>
        <v>5403.5</v>
      </c>
      <c r="L25" s="21">
        <f t="shared" si="2"/>
        <v>21614</v>
      </c>
      <c r="M25" s="22">
        <f t="shared" si="3"/>
        <v>6250.799999999999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1.25" customHeight="1">
      <c r="A26" s="11">
        <f t="shared" si="4"/>
        <v>22</v>
      </c>
      <c r="B26" s="12" t="s">
        <v>35</v>
      </c>
      <c r="C26" s="18">
        <v>10455</v>
      </c>
      <c r="D26" s="19">
        <v>4191.22</v>
      </c>
      <c r="E26" s="18">
        <v>8487</v>
      </c>
      <c r="F26" s="19">
        <v>3785.4</v>
      </c>
      <c r="G26" s="18">
        <v>9225</v>
      </c>
      <c r="H26" s="19">
        <v>3678.68</v>
      </c>
      <c r="I26" s="18">
        <v>9348</v>
      </c>
      <c r="J26" s="19">
        <v>3325.75</v>
      </c>
      <c r="K26" s="20">
        <f t="shared" si="1"/>
        <v>9378.75</v>
      </c>
      <c r="L26" s="21">
        <f t="shared" si="2"/>
        <v>37515</v>
      </c>
      <c r="M26" s="22">
        <f t="shared" si="3"/>
        <v>14981.050000000001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1.25" customHeight="1">
      <c r="A27" s="11">
        <f t="shared" si="4"/>
        <v>23</v>
      </c>
      <c r="B27" s="12" t="s">
        <v>36</v>
      </c>
      <c r="C27" s="18">
        <v>7920</v>
      </c>
      <c r="D27" s="19">
        <v>2741.44</v>
      </c>
      <c r="E27" s="18">
        <v>6660</v>
      </c>
      <c r="F27" s="19">
        <v>2252.77</v>
      </c>
      <c r="G27" s="18">
        <v>5340</v>
      </c>
      <c r="H27" s="19">
        <v>1821.81</v>
      </c>
      <c r="I27" s="18">
        <v>6100</v>
      </c>
      <c r="J27" s="19">
        <v>2071.77</v>
      </c>
      <c r="K27" s="20">
        <f t="shared" si="1"/>
        <v>6505</v>
      </c>
      <c r="L27" s="21">
        <f t="shared" si="2"/>
        <v>26020</v>
      </c>
      <c r="M27" s="22">
        <f t="shared" si="3"/>
        <v>8887.79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1.25" customHeight="1">
      <c r="A28" s="11">
        <f t="shared" si="4"/>
        <v>24</v>
      </c>
      <c r="B28" s="12" t="s">
        <v>37</v>
      </c>
      <c r="C28" s="18">
        <v>40132</v>
      </c>
      <c r="D28" s="19">
        <v>17871.21</v>
      </c>
      <c r="E28" s="18">
        <v>269156</v>
      </c>
      <c r="F28" s="19">
        <v>54445.23</v>
      </c>
      <c r="G28" s="18">
        <v>186443</v>
      </c>
      <c r="H28" s="19">
        <v>42752.99</v>
      </c>
      <c r="I28" s="18">
        <v>128718</v>
      </c>
      <c r="J28" s="19">
        <v>32500.59</v>
      </c>
      <c r="K28" s="20">
        <f t="shared" si="1"/>
        <v>156112.25</v>
      </c>
      <c r="L28" s="21">
        <f t="shared" si="2"/>
        <v>624449</v>
      </c>
      <c r="M28" s="22">
        <f t="shared" si="3"/>
        <v>147570.02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1.25" customHeight="1">
      <c r="A29" s="11">
        <f t="shared" si="4"/>
        <v>25</v>
      </c>
      <c r="B29" s="12" t="s">
        <v>38</v>
      </c>
      <c r="C29" s="18">
        <v>3494</v>
      </c>
      <c r="D29" s="19">
        <v>1144.26</v>
      </c>
      <c r="E29" s="18">
        <v>4481</v>
      </c>
      <c r="F29" s="19">
        <v>1468.57</v>
      </c>
      <c r="G29" s="18">
        <v>4569</v>
      </c>
      <c r="H29" s="19">
        <v>1498.84</v>
      </c>
      <c r="I29" s="18">
        <v>2715</v>
      </c>
      <c r="J29" s="19">
        <v>890.92</v>
      </c>
      <c r="K29" s="20">
        <f t="shared" si="1"/>
        <v>3814.75</v>
      </c>
      <c r="L29" s="21">
        <f t="shared" si="2"/>
        <v>15259</v>
      </c>
      <c r="M29" s="22">
        <f t="shared" si="3"/>
        <v>5002.59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1.25" customHeight="1">
      <c r="A30" s="11">
        <f t="shared" si="4"/>
        <v>26</v>
      </c>
      <c r="B30" s="12" t="s">
        <v>39</v>
      </c>
      <c r="C30" s="18">
        <v>1679</v>
      </c>
      <c r="D30" s="19">
        <v>673.28</v>
      </c>
      <c r="E30" s="18">
        <v>1762</v>
      </c>
      <c r="F30" s="19">
        <v>697.64</v>
      </c>
      <c r="G30" s="18">
        <v>1754</v>
      </c>
      <c r="H30" s="19">
        <v>695.56</v>
      </c>
      <c r="I30" s="18">
        <v>1644</v>
      </c>
      <c r="J30" s="19">
        <v>659.65</v>
      </c>
      <c r="K30" s="20">
        <f t="shared" si="1"/>
        <v>1709.75</v>
      </c>
      <c r="L30" s="21">
        <f t="shared" si="2"/>
        <v>6839</v>
      </c>
      <c r="M30" s="22">
        <f t="shared" si="3"/>
        <v>2726.13</v>
      </c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1.25" customHeight="1">
      <c r="A31" s="11">
        <f t="shared" si="4"/>
        <v>27</v>
      </c>
      <c r="B31" s="12" t="s">
        <v>40</v>
      </c>
      <c r="C31" s="18">
        <f>1879+45937</f>
        <v>47816</v>
      </c>
      <c r="D31" s="19">
        <v>11770.43</v>
      </c>
      <c r="E31" s="18">
        <f>1492+41976</f>
        <v>43468</v>
      </c>
      <c r="F31" s="19">
        <v>10491.66</v>
      </c>
      <c r="G31" s="18">
        <f>2645+37967</f>
        <v>40612</v>
      </c>
      <c r="H31" s="19">
        <v>11414.97</v>
      </c>
      <c r="I31" s="18">
        <f>1893+27198</f>
        <v>29091</v>
      </c>
      <c r="J31" s="19">
        <v>7684.13</v>
      </c>
      <c r="K31" s="20">
        <f t="shared" si="1"/>
        <v>40246.75</v>
      </c>
      <c r="L31" s="21">
        <f t="shared" si="2"/>
        <v>160987</v>
      </c>
      <c r="M31" s="22">
        <f t="shared" si="3"/>
        <v>41361.189999999995</v>
      </c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1.25" customHeight="1">
      <c r="A32" s="11">
        <f t="shared" si="4"/>
        <v>28</v>
      </c>
      <c r="B32" s="12" t="s">
        <v>41</v>
      </c>
      <c r="C32" s="18">
        <v>6737</v>
      </c>
      <c r="D32" s="19">
        <v>2301.65</v>
      </c>
      <c r="E32" s="18">
        <v>8015</v>
      </c>
      <c r="F32" s="19">
        <v>2706.9</v>
      </c>
      <c r="G32" s="18">
        <v>9622</v>
      </c>
      <c r="H32" s="19">
        <v>3236.56</v>
      </c>
      <c r="I32" s="18">
        <v>9029</v>
      </c>
      <c r="J32" s="19">
        <v>3042.97</v>
      </c>
      <c r="K32" s="20">
        <f t="shared" si="1"/>
        <v>8350.75</v>
      </c>
      <c r="L32" s="21">
        <f t="shared" si="2"/>
        <v>33403</v>
      </c>
      <c r="M32" s="22">
        <f t="shared" si="3"/>
        <v>11288.08</v>
      </c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1.25" customHeight="1">
      <c r="A33" s="11">
        <f t="shared" si="4"/>
        <v>29</v>
      </c>
      <c r="B33" s="12" t="s">
        <v>42</v>
      </c>
      <c r="C33" s="18">
        <f>281+4264</f>
        <v>4545</v>
      </c>
      <c r="D33" s="19">
        <v>1081.78</v>
      </c>
      <c r="E33" s="18">
        <f>213+3940</f>
        <v>4153</v>
      </c>
      <c r="F33" s="19">
        <v>972.21</v>
      </c>
      <c r="G33" s="18">
        <f>216+3454</f>
        <v>3670</v>
      </c>
      <c r="H33" s="19">
        <v>912.93</v>
      </c>
      <c r="I33" s="18">
        <f>148+2160</f>
        <v>2308</v>
      </c>
      <c r="J33" s="19">
        <v>691.29</v>
      </c>
      <c r="K33" s="20">
        <f t="shared" si="1"/>
        <v>3669</v>
      </c>
      <c r="L33" s="21">
        <f t="shared" si="2"/>
        <v>14676</v>
      </c>
      <c r="M33" s="22">
        <f t="shared" si="3"/>
        <v>3658.2099999999996</v>
      </c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1.25" customHeight="1">
      <c r="A34" s="11">
        <f t="shared" si="4"/>
        <v>30</v>
      </c>
      <c r="B34" s="12" t="s">
        <v>43</v>
      </c>
      <c r="C34" s="18">
        <v>3828</v>
      </c>
      <c r="D34" s="19">
        <v>1422.89</v>
      </c>
      <c r="E34" s="18">
        <v>3536</v>
      </c>
      <c r="F34" s="19">
        <v>1371.09</v>
      </c>
      <c r="G34" s="18">
        <v>4905</v>
      </c>
      <c r="H34" s="19">
        <v>1885.76</v>
      </c>
      <c r="I34" s="18">
        <v>4520</v>
      </c>
      <c r="J34" s="19">
        <v>1573.03</v>
      </c>
      <c r="K34" s="20">
        <f t="shared" si="1"/>
        <v>4197.25</v>
      </c>
      <c r="L34" s="21">
        <f t="shared" si="2"/>
        <v>16789</v>
      </c>
      <c r="M34" s="22">
        <f t="shared" si="3"/>
        <v>6252.7699999999995</v>
      </c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1.25" customHeight="1">
      <c r="A35" s="11">
        <f t="shared" si="4"/>
        <v>31</v>
      </c>
      <c r="B35" s="12" t="s">
        <v>44</v>
      </c>
      <c r="C35" s="18">
        <f>2160+39987</f>
        <v>42147</v>
      </c>
      <c r="D35" s="19">
        <v>11616.52</v>
      </c>
      <c r="E35" s="18">
        <f>1255+33238</f>
        <v>34493</v>
      </c>
      <c r="F35" s="19">
        <v>9465.44</v>
      </c>
      <c r="G35" s="18">
        <f>1971+40795</f>
        <v>42766</v>
      </c>
      <c r="H35" s="19">
        <v>11600.69</v>
      </c>
      <c r="I35" s="18">
        <f>1403+25077</f>
        <v>26480</v>
      </c>
      <c r="J35" s="19">
        <v>7277.73</v>
      </c>
      <c r="K35" s="20">
        <f t="shared" si="1"/>
        <v>36471.5</v>
      </c>
      <c r="L35" s="21">
        <f t="shared" si="2"/>
        <v>145886</v>
      </c>
      <c r="M35" s="22">
        <f t="shared" si="3"/>
        <v>39960.380000000005</v>
      </c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1.25" customHeight="1">
      <c r="A36" s="11">
        <f t="shared" si="4"/>
        <v>32</v>
      </c>
      <c r="B36" s="12" t="s">
        <v>45</v>
      </c>
      <c r="C36" s="18">
        <f>129+5453</f>
        <v>5582</v>
      </c>
      <c r="D36" s="19">
        <v>1456.9</v>
      </c>
      <c r="E36" s="18">
        <f>108+5232</f>
        <v>5340</v>
      </c>
      <c r="F36" s="19">
        <v>1726.63</v>
      </c>
      <c r="G36" s="18">
        <f>281+7223</f>
        <v>7504</v>
      </c>
      <c r="H36" s="19">
        <v>2272.77</v>
      </c>
      <c r="I36" s="18">
        <f>155+3783</f>
        <v>3938</v>
      </c>
      <c r="J36" s="19">
        <v>1414.45</v>
      </c>
      <c r="K36" s="20">
        <f t="shared" si="1"/>
        <v>5591</v>
      </c>
      <c r="L36" s="21">
        <f t="shared" si="2"/>
        <v>22364</v>
      </c>
      <c r="M36" s="22">
        <f t="shared" si="3"/>
        <v>6870.75</v>
      </c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1.25" customHeight="1">
      <c r="A37" s="11">
        <f t="shared" si="4"/>
        <v>33</v>
      </c>
      <c r="B37" s="12" t="s">
        <v>46</v>
      </c>
      <c r="C37" s="18">
        <v>2600</v>
      </c>
      <c r="D37" s="19">
        <v>895.11</v>
      </c>
      <c r="E37" s="18">
        <v>2870</v>
      </c>
      <c r="F37" s="19">
        <v>983.57</v>
      </c>
      <c r="G37" s="18">
        <v>3250</v>
      </c>
      <c r="H37" s="19">
        <v>1109.13</v>
      </c>
      <c r="I37" s="18">
        <v>2520</v>
      </c>
      <c r="J37" s="19">
        <v>869.92</v>
      </c>
      <c r="K37" s="20">
        <f t="shared" si="1"/>
        <v>2810</v>
      </c>
      <c r="L37" s="21">
        <f t="shared" si="2"/>
        <v>11240</v>
      </c>
      <c r="M37" s="22">
        <f t="shared" si="3"/>
        <v>3857.7300000000005</v>
      </c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1.25" customHeight="1">
      <c r="A38" s="11">
        <f t="shared" si="4"/>
        <v>34</v>
      </c>
      <c r="B38" s="12" t="s">
        <v>47</v>
      </c>
      <c r="C38" s="18">
        <v>8795</v>
      </c>
      <c r="D38" s="19">
        <v>3114.08</v>
      </c>
      <c r="E38" s="18">
        <v>7934</v>
      </c>
      <c r="F38" s="19">
        <v>3093.41</v>
      </c>
      <c r="G38" s="18">
        <v>8118</v>
      </c>
      <c r="H38" s="19">
        <v>2996.81</v>
      </c>
      <c r="I38" s="18">
        <v>5781</v>
      </c>
      <c r="J38" s="19">
        <v>2043.16</v>
      </c>
      <c r="K38" s="20">
        <f t="shared" si="1"/>
        <v>7657</v>
      </c>
      <c r="L38" s="21">
        <f t="shared" si="2"/>
        <v>30628</v>
      </c>
      <c r="M38" s="22">
        <f t="shared" si="3"/>
        <v>11247.46</v>
      </c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1.25" customHeight="1">
      <c r="A39" s="11">
        <f t="shared" si="4"/>
        <v>35</v>
      </c>
      <c r="B39" s="12" t="s">
        <v>48</v>
      </c>
      <c r="C39" s="18">
        <v>4838</v>
      </c>
      <c r="D39" s="19">
        <v>1608.94</v>
      </c>
      <c r="E39" s="18">
        <v>3670</v>
      </c>
      <c r="F39" s="19">
        <v>1398.9</v>
      </c>
      <c r="G39" s="18">
        <v>3506</v>
      </c>
      <c r="H39" s="19">
        <v>1370.46</v>
      </c>
      <c r="I39" s="18">
        <v>2850</v>
      </c>
      <c r="J39" s="19">
        <v>1252.12</v>
      </c>
      <c r="K39" s="20">
        <f t="shared" si="1"/>
        <v>3716</v>
      </c>
      <c r="L39" s="21">
        <f t="shared" si="2"/>
        <v>14864</v>
      </c>
      <c r="M39" s="22">
        <f t="shared" si="3"/>
        <v>5630.42</v>
      </c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1.25" customHeight="1">
      <c r="A40" s="11">
        <f t="shared" si="4"/>
        <v>36</v>
      </c>
      <c r="B40" s="12" t="s">
        <v>49</v>
      </c>
      <c r="C40" s="18">
        <v>2540</v>
      </c>
      <c r="D40" s="19">
        <v>923.15</v>
      </c>
      <c r="E40" s="18">
        <v>1810</v>
      </c>
      <c r="F40" s="19">
        <v>719.81</v>
      </c>
      <c r="G40" s="18">
        <v>2840</v>
      </c>
      <c r="H40" s="19">
        <v>1017.75</v>
      </c>
      <c r="I40" s="18">
        <v>2600</v>
      </c>
      <c r="J40" s="19">
        <v>939.29</v>
      </c>
      <c r="K40" s="20">
        <f t="shared" si="1"/>
        <v>2447.5</v>
      </c>
      <c r="L40" s="21">
        <f t="shared" si="2"/>
        <v>9790</v>
      </c>
      <c r="M40" s="22">
        <f t="shared" si="3"/>
        <v>3600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1.25" customHeight="1">
      <c r="A41" s="11">
        <f t="shared" si="4"/>
        <v>37</v>
      </c>
      <c r="B41" s="12" t="s">
        <v>50</v>
      </c>
      <c r="C41" s="18">
        <v>1420</v>
      </c>
      <c r="D41" s="19">
        <v>757.8</v>
      </c>
      <c r="E41" s="18">
        <v>2588</v>
      </c>
      <c r="F41" s="19">
        <v>1369.9</v>
      </c>
      <c r="G41" s="18">
        <v>2572</v>
      </c>
      <c r="H41" s="19">
        <v>1361.44</v>
      </c>
      <c r="I41" s="18">
        <v>1987</v>
      </c>
      <c r="J41" s="19">
        <v>1051.97</v>
      </c>
      <c r="K41" s="20">
        <f t="shared" si="1"/>
        <v>2141.75</v>
      </c>
      <c r="L41" s="21">
        <f t="shared" si="2"/>
        <v>8567</v>
      </c>
      <c r="M41" s="22">
        <f t="shared" si="3"/>
        <v>4541.11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1.25" customHeight="1">
      <c r="A42" s="11">
        <f t="shared" si="4"/>
        <v>38</v>
      </c>
      <c r="B42" s="12" t="s">
        <v>51</v>
      </c>
      <c r="C42" s="18">
        <v>9348</v>
      </c>
      <c r="D42" s="19">
        <v>5443.97</v>
      </c>
      <c r="E42" s="18">
        <v>7380</v>
      </c>
      <c r="F42" s="19">
        <v>2703.34</v>
      </c>
      <c r="G42" s="18">
        <v>7544</v>
      </c>
      <c r="H42" s="19">
        <v>2337</v>
      </c>
      <c r="I42" s="18">
        <v>6396</v>
      </c>
      <c r="J42" s="19">
        <v>4056.59</v>
      </c>
      <c r="K42" s="20">
        <f t="shared" si="1"/>
        <v>7667</v>
      </c>
      <c r="L42" s="21">
        <f t="shared" si="2"/>
        <v>30668</v>
      </c>
      <c r="M42" s="22">
        <f t="shared" si="3"/>
        <v>14540.900000000001</v>
      </c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1.25" customHeight="1">
      <c r="A43" s="11">
        <f t="shared" si="4"/>
        <v>39</v>
      </c>
      <c r="B43" s="12" t="s">
        <v>52</v>
      </c>
      <c r="C43" s="18">
        <v>1273</v>
      </c>
      <c r="D43" s="19">
        <v>419.4</v>
      </c>
      <c r="E43" s="18">
        <v>2572</v>
      </c>
      <c r="F43" s="19">
        <v>842.88</v>
      </c>
      <c r="G43" s="18">
        <v>3073</v>
      </c>
      <c r="H43" s="19">
        <v>1008.02</v>
      </c>
      <c r="I43" s="18">
        <v>3428</v>
      </c>
      <c r="J43" s="19">
        <v>1124.84</v>
      </c>
      <c r="K43" s="20">
        <f t="shared" si="1"/>
        <v>2586.5</v>
      </c>
      <c r="L43" s="21">
        <f t="shared" si="2"/>
        <v>10346</v>
      </c>
      <c r="M43" s="22">
        <f t="shared" si="3"/>
        <v>3395.1400000000003</v>
      </c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1.25" customHeight="1">
      <c r="A44" s="11">
        <f t="shared" si="4"/>
        <v>40</v>
      </c>
      <c r="B44" s="12" t="s">
        <v>53</v>
      </c>
      <c r="C44" s="18">
        <v>1750</v>
      </c>
      <c r="D44" s="19">
        <v>576.06</v>
      </c>
      <c r="E44" s="18">
        <v>3810</v>
      </c>
      <c r="F44" s="19">
        <v>1248.66</v>
      </c>
      <c r="G44" s="18">
        <v>3730</v>
      </c>
      <c r="H44" s="19">
        <v>1223.61</v>
      </c>
      <c r="I44" s="18">
        <v>4040</v>
      </c>
      <c r="J44" s="19">
        <v>1325.72</v>
      </c>
      <c r="K44" s="20">
        <f t="shared" si="1"/>
        <v>3332.5</v>
      </c>
      <c r="L44" s="21">
        <f t="shared" si="2"/>
        <v>13330</v>
      </c>
      <c r="M44" s="22">
        <f t="shared" si="3"/>
        <v>4374.05</v>
      </c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1.25" customHeight="1">
      <c r="A45" s="11">
        <f t="shared" si="4"/>
        <v>41</v>
      </c>
      <c r="B45" s="12" t="s">
        <v>54</v>
      </c>
      <c r="C45" s="18">
        <v>11425</v>
      </c>
      <c r="D45" s="19">
        <v>4500.59</v>
      </c>
      <c r="E45" s="18">
        <v>10996</v>
      </c>
      <c r="F45" s="19">
        <v>4102.73</v>
      </c>
      <c r="G45" s="18">
        <v>12750</v>
      </c>
      <c r="H45" s="19">
        <v>4579.55</v>
      </c>
      <c r="I45" s="18">
        <v>8347</v>
      </c>
      <c r="J45" s="19">
        <v>3009.93</v>
      </c>
      <c r="K45" s="20">
        <f t="shared" si="1"/>
        <v>10879.5</v>
      </c>
      <c r="L45" s="21">
        <f t="shared" si="2"/>
        <v>43518</v>
      </c>
      <c r="M45" s="22">
        <f t="shared" si="3"/>
        <v>16192.8</v>
      </c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1.25" customHeight="1">
      <c r="A46" s="11">
        <f t="shared" si="4"/>
        <v>42</v>
      </c>
      <c r="B46" s="12" t="s">
        <v>55</v>
      </c>
      <c r="C46" s="18">
        <v>3487</v>
      </c>
      <c r="D46" s="19">
        <v>1204.48</v>
      </c>
      <c r="E46" s="18">
        <v>5492</v>
      </c>
      <c r="F46" s="19">
        <v>1867.35</v>
      </c>
      <c r="G46" s="18">
        <v>5770</v>
      </c>
      <c r="H46" s="19">
        <v>1957.38</v>
      </c>
      <c r="I46" s="18">
        <v>6338</v>
      </c>
      <c r="J46" s="19">
        <v>2147.23</v>
      </c>
      <c r="K46" s="20">
        <f t="shared" si="1"/>
        <v>5271.75</v>
      </c>
      <c r="L46" s="21">
        <f t="shared" si="2"/>
        <v>21087</v>
      </c>
      <c r="M46" s="22">
        <f t="shared" si="3"/>
        <v>7176.4400000000005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1.25" customHeight="1">
      <c r="A47" s="11">
        <f t="shared" si="4"/>
        <v>43</v>
      </c>
      <c r="B47" s="12" t="s">
        <v>56</v>
      </c>
      <c r="C47" s="18">
        <v>2583</v>
      </c>
      <c r="D47" s="19">
        <v>931.94</v>
      </c>
      <c r="E47" s="18">
        <v>3737</v>
      </c>
      <c r="F47" s="19">
        <v>1307.67</v>
      </c>
      <c r="G47" s="18">
        <v>2712</v>
      </c>
      <c r="H47" s="19">
        <v>972.57</v>
      </c>
      <c r="I47" s="18">
        <v>2892</v>
      </c>
      <c r="J47" s="19">
        <v>1031.92</v>
      </c>
      <c r="K47" s="20">
        <f t="shared" si="1"/>
        <v>2981</v>
      </c>
      <c r="L47" s="21">
        <f t="shared" si="2"/>
        <v>11924</v>
      </c>
      <c r="M47" s="22">
        <f t="shared" si="3"/>
        <v>4244.1</v>
      </c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1.25" customHeight="1">
      <c r="A48" s="11">
        <f t="shared" si="4"/>
        <v>44</v>
      </c>
      <c r="B48" s="12" t="s">
        <v>57</v>
      </c>
      <c r="C48" s="18">
        <v>10783</v>
      </c>
      <c r="D48" s="19">
        <v>4276.14</v>
      </c>
      <c r="E48" s="18">
        <v>10906</v>
      </c>
      <c r="F48" s="19">
        <v>4367.68</v>
      </c>
      <c r="G48" s="18">
        <v>11275</v>
      </c>
      <c r="H48" s="19">
        <v>3862.71</v>
      </c>
      <c r="I48" s="18">
        <v>8118</v>
      </c>
      <c r="J48" s="19">
        <v>2993.18</v>
      </c>
      <c r="K48" s="20">
        <f t="shared" si="1"/>
        <v>10270.5</v>
      </c>
      <c r="L48" s="21">
        <f t="shared" si="2"/>
        <v>41082</v>
      </c>
      <c r="M48" s="22">
        <f t="shared" si="3"/>
        <v>15499.71</v>
      </c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1.25" customHeight="1">
      <c r="A49" s="11">
        <f t="shared" si="4"/>
        <v>45</v>
      </c>
      <c r="B49" s="12" t="s">
        <v>58</v>
      </c>
      <c r="C49" s="18">
        <v>6045</v>
      </c>
      <c r="D49" s="19">
        <v>1455.69</v>
      </c>
      <c r="E49" s="18">
        <v>6225</v>
      </c>
      <c r="F49" s="19">
        <v>1533.93</v>
      </c>
      <c r="G49" s="18">
        <v>7241</v>
      </c>
      <c r="H49" s="19">
        <v>1581.27</v>
      </c>
      <c r="I49" s="18">
        <v>4499</v>
      </c>
      <c r="J49" s="19">
        <v>951.5</v>
      </c>
      <c r="K49" s="20">
        <f t="shared" si="1"/>
        <v>6002.5</v>
      </c>
      <c r="L49" s="21">
        <f t="shared" si="2"/>
        <v>24010</v>
      </c>
      <c r="M49" s="22">
        <f t="shared" si="3"/>
        <v>5522.389999999999</v>
      </c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1.25" customHeight="1">
      <c r="A50" s="11">
        <f t="shared" si="4"/>
        <v>46</v>
      </c>
      <c r="B50" s="12" t="s">
        <v>59</v>
      </c>
      <c r="C50" s="18">
        <v>2580</v>
      </c>
      <c r="D50" s="19">
        <v>898.75</v>
      </c>
      <c r="E50" s="18">
        <v>4440</v>
      </c>
      <c r="F50" s="19">
        <v>1760.29</v>
      </c>
      <c r="G50" s="18">
        <v>5580</v>
      </c>
      <c r="H50" s="19">
        <v>1884.31</v>
      </c>
      <c r="I50" s="18">
        <v>4200</v>
      </c>
      <c r="J50" s="19">
        <v>1448.87</v>
      </c>
      <c r="K50" s="20">
        <f t="shared" si="1"/>
        <v>4200</v>
      </c>
      <c r="L50" s="21">
        <f t="shared" si="2"/>
        <v>16800</v>
      </c>
      <c r="M50" s="22">
        <f t="shared" si="3"/>
        <v>5992.22</v>
      </c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1.25" customHeight="1">
      <c r="A51" s="11">
        <f t="shared" si="4"/>
        <v>47</v>
      </c>
      <c r="B51" s="12" t="s">
        <v>60</v>
      </c>
      <c r="C51" s="18">
        <v>0</v>
      </c>
      <c r="D51" s="19">
        <v>100.94</v>
      </c>
      <c r="E51" s="18">
        <v>6780</v>
      </c>
      <c r="F51" s="19">
        <v>2290.23</v>
      </c>
      <c r="G51" s="18">
        <v>9140</v>
      </c>
      <c r="H51" s="19">
        <v>3066.53</v>
      </c>
      <c r="I51" s="18">
        <v>5850</v>
      </c>
      <c r="J51" s="19">
        <v>1987.86</v>
      </c>
      <c r="K51" s="20">
        <f t="shared" si="1"/>
        <v>5442.5</v>
      </c>
      <c r="L51" s="21">
        <f t="shared" si="2"/>
        <v>21770</v>
      </c>
      <c r="M51" s="22">
        <f t="shared" si="3"/>
        <v>7445.56</v>
      </c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1.25" customHeight="1">
      <c r="A52" s="11">
        <f t="shared" si="4"/>
        <v>48</v>
      </c>
      <c r="B52" s="12" t="s">
        <v>61</v>
      </c>
      <c r="C52" s="18">
        <v>13130</v>
      </c>
      <c r="D52" s="19">
        <v>5362.49</v>
      </c>
      <c r="E52" s="18">
        <v>13622</v>
      </c>
      <c r="F52" s="19">
        <v>5674.74</v>
      </c>
      <c r="G52" s="18">
        <v>15006</v>
      </c>
      <c r="H52" s="19">
        <v>5694.68</v>
      </c>
      <c r="I52" s="18">
        <v>8149</v>
      </c>
      <c r="J52" s="19">
        <v>3365.18</v>
      </c>
      <c r="K52" s="20">
        <f t="shared" si="1"/>
        <v>12476.75</v>
      </c>
      <c r="L52" s="21">
        <f t="shared" si="2"/>
        <v>49907</v>
      </c>
      <c r="M52" s="22">
        <f t="shared" si="3"/>
        <v>20097.09</v>
      </c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1.25" customHeight="1">
      <c r="A53" s="11">
        <f t="shared" si="4"/>
        <v>49</v>
      </c>
      <c r="B53" s="12" t="s">
        <v>62</v>
      </c>
      <c r="C53" s="18">
        <v>1873</v>
      </c>
      <c r="D53" s="19">
        <v>738.96</v>
      </c>
      <c r="E53" s="18">
        <v>3017</v>
      </c>
      <c r="F53" s="19">
        <v>1110.5</v>
      </c>
      <c r="G53" s="18">
        <v>2658</v>
      </c>
      <c r="H53" s="19">
        <v>993.67</v>
      </c>
      <c r="I53" s="18">
        <v>3070</v>
      </c>
      <c r="J53" s="19">
        <v>1129.15</v>
      </c>
      <c r="K53" s="20">
        <f t="shared" si="1"/>
        <v>2654.5</v>
      </c>
      <c r="L53" s="21">
        <f t="shared" si="2"/>
        <v>10618</v>
      </c>
      <c r="M53" s="22">
        <f t="shared" si="3"/>
        <v>3972.28</v>
      </c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1.25" customHeight="1">
      <c r="A54" s="11">
        <f t="shared" si="4"/>
        <v>50</v>
      </c>
      <c r="B54" s="12" t="s">
        <v>63</v>
      </c>
      <c r="C54" s="18">
        <v>836</v>
      </c>
      <c r="D54" s="19">
        <v>303.7</v>
      </c>
      <c r="E54" s="18">
        <v>2892</v>
      </c>
      <c r="F54" s="19">
        <v>998.03</v>
      </c>
      <c r="G54" s="18">
        <v>2062</v>
      </c>
      <c r="H54" s="19">
        <v>726.67</v>
      </c>
      <c r="I54" s="18">
        <v>2361</v>
      </c>
      <c r="J54" s="19">
        <v>825</v>
      </c>
      <c r="K54" s="20">
        <f t="shared" si="1"/>
        <v>2037.75</v>
      </c>
      <c r="L54" s="21">
        <f t="shared" si="2"/>
        <v>8151</v>
      </c>
      <c r="M54" s="22">
        <f t="shared" si="3"/>
        <v>2853.4</v>
      </c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1.25" customHeight="1">
      <c r="A55" s="11">
        <f t="shared" si="4"/>
        <v>51</v>
      </c>
      <c r="B55" s="12" t="s">
        <v>64</v>
      </c>
      <c r="C55" s="18">
        <v>1480</v>
      </c>
      <c r="D55" s="19">
        <v>517.4</v>
      </c>
      <c r="E55" s="18">
        <v>1920</v>
      </c>
      <c r="F55" s="19">
        <v>629.25</v>
      </c>
      <c r="G55" s="18">
        <v>2120</v>
      </c>
      <c r="H55" s="19">
        <v>695.46</v>
      </c>
      <c r="I55" s="18">
        <v>2700</v>
      </c>
      <c r="J55" s="19">
        <v>886</v>
      </c>
      <c r="K55" s="20">
        <f t="shared" si="1"/>
        <v>2055</v>
      </c>
      <c r="L55" s="21">
        <f t="shared" si="2"/>
        <v>8220</v>
      </c>
      <c r="M55" s="22">
        <f t="shared" si="3"/>
        <v>2728.11</v>
      </c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1.25" customHeight="1">
      <c r="A56" s="11">
        <f aca="true" t="shared" si="5" ref="A56:A119">A55+1</f>
        <v>52</v>
      </c>
      <c r="B56" s="12" t="s">
        <v>65</v>
      </c>
      <c r="C56" s="18">
        <f>2578+46449</f>
        <v>49027</v>
      </c>
      <c r="D56" s="19">
        <v>14102.7</v>
      </c>
      <c r="E56" s="18">
        <f>1961+44907</f>
        <v>46868</v>
      </c>
      <c r="F56" s="19">
        <v>12342.74</v>
      </c>
      <c r="G56" s="18">
        <f>2336+48871</f>
        <v>51207</v>
      </c>
      <c r="H56" s="19">
        <v>14141.96</v>
      </c>
      <c r="I56" s="18">
        <f>1699+30467</f>
        <v>32166</v>
      </c>
      <c r="J56" s="19">
        <v>8490.99</v>
      </c>
      <c r="K56" s="20">
        <f t="shared" si="1"/>
        <v>44817</v>
      </c>
      <c r="L56" s="21">
        <f t="shared" si="2"/>
        <v>179268</v>
      </c>
      <c r="M56" s="22">
        <f t="shared" si="3"/>
        <v>49078.39</v>
      </c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1.25" customHeight="1">
      <c r="A57" s="11">
        <f t="shared" si="5"/>
        <v>53</v>
      </c>
      <c r="B57" s="12" t="s">
        <v>66</v>
      </c>
      <c r="C57" s="18">
        <f>186+7556</f>
        <v>7742</v>
      </c>
      <c r="D57" s="19">
        <v>2093.91</v>
      </c>
      <c r="E57" s="18">
        <f>181+7112</f>
        <v>7293</v>
      </c>
      <c r="F57" s="19">
        <v>2034.87</v>
      </c>
      <c r="G57" s="18">
        <f>360+8152</f>
        <v>8512</v>
      </c>
      <c r="H57" s="19">
        <v>2408.83</v>
      </c>
      <c r="I57" s="18">
        <f>220+4282</f>
        <v>4502</v>
      </c>
      <c r="J57" s="19">
        <v>1302.76</v>
      </c>
      <c r="K57" s="20">
        <f t="shared" si="1"/>
        <v>7012.25</v>
      </c>
      <c r="L57" s="21">
        <f t="shared" si="2"/>
        <v>28049</v>
      </c>
      <c r="M57" s="22">
        <f t="shared" si="3"/>
        <v>7840.37</v>
      </c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1.25" customHeight="1">
      <c r="A58" s="11">
        <f t="shared" si="5"/>
        <v>54</v>
      </c>
      <c r="B58" s="12" t="s">
        <v>67</v>
      </c>
      <c r="C58" s="27">
        <v>600</v>
      </c>
      <c r="D58" s="19">
        <v>221.51</v>
      </c>
      <c r="E58" s="18">
        <v>536</v>
      </c>
      <c r="F58" s="19">
        <v>247.25</v>
      </c>
      <c r="G58" s="27">
        <v>0</v>
      </c>
      <c r="H58" s="19">
        <v>43.98</v>
      </c>
      <c r="I58" s="18">
        <v>200</v>
      </c>
      <c r="J58" s="19">
        <v>86.05</v>
      </c>
      <c r="K58" s="20">
        <f t="shared" si="1"/>
        <v>334</v>
      </c>
      <c r="L58" s="21">
        <f t="shared" si="2"/>
        <v>1336</v>
      </c>
      <c r="M58" s="22">
        <f t="shared" si="3"/>
        <v>598.79</v>
      </c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1.25" customHeight="1">
      <c r="A59" s="11">
        <f t="shared" si="5"/>
        <v>55</v>
      </c>
      <c r="B59" s="12" t="s">
        <v>68</v>
      </c>
      <c r="C59" s="18">
        <v>4360</v>
      </c>
      <c r="D59" s="19">
        <v>1612.91</v>
      </c>
      <c r="E59" s="18">
        <v>4440</v>
      </c>
      <c r="F59" s="19">
        <v>1512.54</v>
      </c>
      <c r="G59" s="18">
        <v>4020</v>
      </c>
      <c r="H59" s="19">
        <v>1376.15</v>
      </c>
      <c r="I59" s="18">
        <v>4060</v>
      </c>
      <c r="J59" s="19">
        <v>1389.7</v>
      </c>
      <c r="K59" s="20">
        <f t="shared" si="1"/>
        <v>4220</v>
      </c>
      <c r="L59" s="21">
        <f t="shared" si="2"/>
        <v>16880</v>
      </c>
      <c r="M59" s="22">
        <f t="shared" si="3"/>
        <v>5891.3</v>
      </c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1.25" customHeight="1">
      <c r="A60" s="11">
        <f t="shared" si="5"/>
        <v>56</v>
      </c>
      <c r="B60" s="12" t="s">
        <v>69</v>
      </c>
      <c r="C60" s="18">
        <v>1703</v>
      </c>
      <c r="D60" s="19">
        <v>616.99</v>
      </c>
      <c r="E60" s="18">
        <v>3488</v>
      </c>
      <c r="F60" s="19">
        <v>1201.99</v>
      </c>
      <c r="G60" s="18">
        <v>3919</v>
      </c>
      <c r="H60" s="19">
        <v>1344.47</v>
      </c>
      <c r="I60" s="18">
        <v>3037</v>
      </c>
      <c r="J60" s="19">
        <v>1055.44</v>
      </c>
      <c r="K60" s="20">
        <f t="shared" si="1"/>
        <v>3036.75</v>
      </c>
      <c r="L60" s="21">
        <f t="shared" si="2"/>
        <v>12147</v>
      </c>
      <c r="M60" s="22">
        <f t="shared" si="3"/>
        <v>4218.889999999999</v>
      </c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1.25" customHeight="1">
      <c r="A61" s="11">
        <f t="shared" si="5"/>
        <v>57</v>
      </c>
      <c r="B61" s="12" t="s">
        <v>70</v>
      </c>
      <c r="C61" s="18">
        <f>196+4347</f>
        <v>4543</v>
      </c>
      <c r="D61" s="19">
        <v>1387.8</v>
      </c>
      <c r="E61" s="18">
        <f>224+6311</f>
        <v>6535</v>
      </c>
      <c r="F61" s="19">
        <v>1835.2</v>
      </c>
      <c r="G61" s="18">
        <f>303+6749</f>
        <v>7052</v>
      </c>
      <c r="H61" s="19">
        <v>1818.73</v>
      </c>
      <c r="I61" s="18">
        <f>252+3896</f>
        <v>4148</v>
      </c>
      <c r="J61" s="19">
        <v>1182.13</v>
      </c>
      <c r="K61" s="20">
        <f t="shared" si="1"/>
        <v>5569.5</v>
      </c>
      <c r="L61" s="21">
        <f t="shared" si="2"/>
        <v>22278</v>
      </c>
      <c r="M61" s="22">
        <f t="shared" si="3"/>
        <v>6223.86</v>
      </c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1.25" customHeight="1">
      <c r="A62" s="11">
        <f t="shared" si="5"/>
        <v>58</v>
      </c>
      <c r="B62" s="12" t="s">
        <v>71</v>
      </c>
      <c r="C62" s="18">
        <f>650+6768</f>
        <v>7418</v>
      </c>
      <c r="D62" s="19">
        <v>2092.64</v>
      </c>
      <c r="E62" s="18">
        <f>381+4962</f>
        <v>5343</v>
      </c>
      <c r="F62" s="19">
        <v>1279.36</v>
      </c>
      <c r="G62" s="18">
        <f>554+6109</f>
        <v>6663</v>
      </c>
      <c r="H62" s="19">
        <v>1813.85</v>
      </c>
      <c r="I62" s="18">
        <f>423+3993</f>
        <v>4416</v>
      </c>
      <c r="J62" s="19">
        <v>1175.34</v>
      </c>
      <c r="K62" s="20">
        <f t="shared" si="1"/>
        <v>5960</v>
      </c>
      <c r="L62" s="21">
        <f t="shared" si="2"/>
        <v>23840</v>
      </c>
      <c r="M62" s="22">
        <f t="shared" si="3"/>
        <v>6361.1900000000005</v>
      </c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1.25" customHeight="1">
      <c r="A63" s="11">
        <f t="shared" si="5"/>
        <v>59</v>
      </c>
      <c r="B63" s="12" t="s">
        <v>72</v>
      </c>
      <c r="C63" s="18">
        <f>1087+22412</f>
        <v>23499</v>
      </c>
      <c r="D63" s="19">
        <v>5537.69</v>
      </c>
      <c r="E63" s="18">
        <f>626+19186</f>
        <v>19812</v>
      </c>
      <c r="F63" s="19">
        <v>4907.47</v>
      </c>
      <c r="G63" s="18">
        <f>833+21021</f>
        <v>21854</v>
      </c>
      <c r="H63" s="19">
        <v>7462.68</v>
      </c>
      <c r="I63" s="18">
        <f>728+12449</f>
        <v>13177</v>
      </c>
      <c r="J63" s="19">
        <v>3367.25</v>
      </c>
      <c r="K63" s="20">
        <f t="shared" si="1"/>
        <v>19585.5</v>
      </c>
      <c r="L63" s="21">
        <f t="shared" si="2"/>
        <v>78342</v>
      </c>
      <c r="M63" s="22">
        <f t="shared" si="3"/>
        <v>21275.09</v>
      </c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1.25" customHeight="1">
      <c r="A64" s="11">
        <f t="shared" si="5"/>
        <v>60</v>
      </c>
      <c r="B64" s="12" t="s">
        <v>73</v>
      </c>
      <c r="C64" s="18">
        <f>572+14693</f>
        <v>15265</v>
      </c>
      <c r="D64" s="19">
        <v>4133</v>
      </c>
      <c r="E64" s="18">
        <f>337+13141</f>
        <v>13478</v>
      </c>
      <c r="F64" s="19">
        <v>4052.6</v>
      </c>
      <c r="G64" s="18">
        <f>502+13263</f>
        <v>13765</v>
      </c>
      <c r="H64" s="19">
        <v>4119.36</v>
      </c>
      <c r="I64" s="18">
        <f>353+8378</f>
        <v>8731</v>
      </c>
      <c r="J64" s="19">
        <v>2616.55</v>
      </c>
      <c r="K64" s="20">
        <f t="shared" si="1"/>
        <v>12809.75</v>
      </c>
      <c r="L64" s="21">
        <f t="shared" si="2"/>
        <v>51239</v>
      </c>
      <c r="M64" s="22">
        <f t="shared" si="3"/>
        <v>14921.509999999998</v>
      </c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1.25" customHeight="1">
      <c r="A65" s="11">
        <f t="shared" si="5"/>
        <v>61</v>
      </c>
      <c r="B65" s="12" t="s">
        <v>74</v>
      </c>
      <c r="C65" s="18">
        <f>3878+63535</f>
        <v>67413</v>
      </c>
      <c r="D65" s="19">
        <v>20993.01</v>
      </c>
      <c r="E65" s="18">
        <f>2953+70486</f>
        <v>73439</v>
      </c>
      <c r="F65" s="19">
        <v>19377.47</v>
      </c>
      <c r="G65" s="18">
        <f>4161+74289</f>
        <v>78450</v>
      </c>
      <c r="H65" s="19">
        <v>21929.76</v>
      </c>
      <c r="I65" s="18">
        <f>2740+47186</f>
        <v>49926</v>
      </c>
      <c r="J65" s="19">
        <v>13290.8</v>
      </c>
      <c r="K65" s="20">
        <f t="shared" si="1"/>
        <v>67307</v>
      </c>
      <c r="L65" s="21">
        <f t="shared" si="2"/>
        <v>269228</v>
      </c>
      <c r="M65" s="22">
        <f t="shared" si="3"/>
        <v>75591.04</v>
      </c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1.25" customHeight="1">
      <c r="A66" s="11">
        <f t="shared" si="5"/>
        <v>62</v>
      </c>
      <c r="B66" s="12" t="s">
        <v>75</v>
      </c>
      <c r="C66" s="18">
        <v>34339</v>
      </c>
      <c r="D66" s="19">
        <v>8798.42</v>
      </c>
      <c r="E66" s="18">
        <v>31669</v>
      </c>
      <c r="F66" s="19">
        <v>7822.97</v>
      </c>
      <c r="G66" s="18">
        <v>34124</v>
      </c>
      <c r="H66" s="19">
        <v>8715.72</v>
      </c>
      <c r="I66" s="18">
        <v>22733</v>
      </c>
      <c r="J66" s="19">
        <v>5892.25</v>
      </c>
      <c r="K66" s="20">
        <f t="shared" si="1"/>
        <v>30716.25</v>
      </c>
      <c r="L66" s="21">
        <f t="shared" si="2"/>
        <v>122865</v>
      </c>
      <c r="M66" s="22">
        <f t="shared" si="3"/>
        <v>31229.36</v>
      </c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1.25" customHeight="1">
      <c r="A67" s="11">
        <f t="shared" si="5"/>
        <v>63</v>
      </c>
      <c r="B67" s="12" t="s">
        <v>76</v>
      </c>
      <c r="C67" s="18">
        <v>15711</v>
      </c>
      <c r="D67" s="19">
        <v>3788.04</v>
      </c>
      <c r="E67" s="18">
        <v>18930</v>
      </c>
      <c r="F67" s="19">
        <v>4344.33</v>
      </c>
      <c r="G67" s="18">
        <v>21528</v>
      </c>
      <c r="H67" s="19">
        <v>5296.39</v>
      </c>
      <c r="I67" s="18">
        <v>13325</v>
      </c>
      <c r="J67" s="19">
        <v>3426.19</v>
      </c>
      <c r="K67" s="20">
        <f t="shared" si="1"/>
        <v>17373.5</v>
      </c>
      <c r="L67" s="21">
        <f t="shared" si="2"/>
        <v>69494</v>
      </c>
      <c r="M67" s="22">
        <f t="shared" si="3"/>
        <v>16854.95</v>
      </c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1.25" customHeight="1">
      <c r="A68" s="11">
        <f t="shared" si="5"/>
        <v>64</v>
      </c>
      <c r="B68" s="12" t="s">
        <v>77</v>
      </c>
      <c r="C68" s="18">
        <v>3075</v>
      </c>
      <c r="D68" s="19">
        <v>1268.88</v>
      </c>
      <c r="E68" s="18">
        <v>2460</v>
      </c>
      <c r="F68" s="19">
        <v>1158.58</v>
      </c>
      <c r="G68" s="18">
        <v>3475</v>
      </c>
      <c r="H68" s="19">
        <v>1343.34</v>
      </c>
      <c r="I68" s="18">
        <v>2122</v>
      </c>
      <c r="J68" s="19">
        <v>1100.05</v>
      </c>
      <c r="K68" s="20">
        <f t="shared" si="1"/>
        <v>2783</v>
      </c>
      <c r="L68" s="21">
        <f t="shared" si="2"/>
        <v>11132</v>
      </c>
      <c r="M68" s="22">
        <f t="shared" si="3"/>
        <v>4870.85</v>
      </c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1.25" customHeight="1">
      <c r="A69" s="11">
        <f t="shared" si="5"/>
        <v>65</v>
      </c>
      <c r="B69" s="12" t="s">
        <v>78</v>
      </c>
      <c r="C69" s="18">
        <v>5412</v>
      </c>
      <c r="D69" s="19">
        <v>1712.66</v>
      </c>
      <c r="E69" s="18">
        <v>3936</v>
      </c>
      <c r="F69" s="19">
        <v>1446.98</v>
      </c>
      <c r="G69" s="18">
        <v>3752</v>
      </c>
      <c r="H69" s="19">
        <v>1414.99</v>
      </c>
      <c r="I69" s="18">
        <v>3875</v>
      </c>
      <c r="J69" s="19">
        <v>1437.68</v>
      </c>
      <c r="K69" s="20">
        <f t="shared" si="1"/>
        <v>4243.75</v>
      </c>
      <c r="L69" s="21">
        <f t="shared" si="2"/>
        <v>16975</v>
      </c>
      <c r="M69" s="22">
        <f t="shared" si="3"/>
        <v>6012.31</v>
      </c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1.25" customHeight="1">
      <c r="A70" s="11">
        <f t="shared" si="5"/>
        <v>66</v>
      </c>
      <c r="B70" s="12" t="s">
        <v>79</v>
      </c>
      <c r="C70" s="18">
        <v>6400</v>
      </c>
      <c r="D70" s="19">
        <v>2227.7</v>
      </c>
      <c r="E70" s="18">
        <v>10840</v>
      </c>
      <c r="F70" s="19">
        <v>3672.82</v>
      </c>
      <c r="G70" s="18">
        <v>11200</v>
      </c>
      <c r="H70" s="19">
        <v>3794.29</v>
      </c>
      <c r="I70" s="18">
        <v>11080</v>
      </c>
      <c r="J70" s="19">
        <v>3756.07</v>
      </c>
      <c r="K70" s="20">
        <f aca="true" t="shared" si="6" ref="K70:K119">AVERAGE(C70,E70,G70,I70)</f>
        <v>9880</v>
      </c>
      <c r="L70" s="21">
        <f aca="true" t="shared" si="7" ref="L70:L119">SUM(C70,E70,G70,I70)</f>
        <v>39520</v>
      </c>
      <c r="M70" s="22">
        <f aca="true" t="shared" si="8" ref="M70:M119">SUM(D70,F70,H70,J70)</f>
        <v>13450.880000000001</v>
      </c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1.25" customHeight="1">
      <c r="A71" s="11">
        <f t="shared" si="5"/>
        <v>67</v>
      </c>
      <c r="B71" s="12" t="s">
        <v>80</v>
      </c>
      <c r="C71" s="18">
        <v>2670</v>
      </c>
      <c r="D71" s="19">
        <v>926.98</v>
      </c>
      <c r="E71" s="18">
        <v>2880</v>
      </c>
      <c r="F71" s="19">
        <v>991.94</v>
      </c>
      <c r="G71" s="18">
        <v>4050</v>
      </c>
      <c r="H71" s="19">
        <v>1376.66</v>
      </c>
      <c r="I71" s="18">
        <v>3450</v>
      </c>
      <c r="J71" s="19">
        <v>1180.18</v>
      </c>
      <c r="K71" s="20">
        <f t="shared" si="6"/>
        <v>3262.5</v>
      </c>
      <c r="L71" s="21">
        <f t="shared" si="7"/>
        <v>13050</v>
      </c>
      <c r="M71" s="22">
        <f t="shared" si="8"/>
        <v>4475.76</v>
      </c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1.25" customHeight="1">
      <c r="A72" s="11">
        <f t="shared" si="5"/>
        <v>68</v>
      </c>
      <c r="B72" s="12" t="s">
        <v>81</v>
      </c>
      <c r="C72" s="18">
        <v>2432</v>
      </c>
      <c r="D72" s="19">
        <v>839.52</v>
      </c>
      <c r="E72" s="18">
        <v>2831</v>
      </c>
      <c r="F72" s="19">
        <v>970.87</v>
      </c>
      <c r="G72" s="18">
        <v>2402</v>
      </c>
      <c r="H72" s="19">
        <v>831.03</v>
      </c>
      <c r="I72" s="18">
        <v>1748</v>
      </c>
      <c r="J72" s="19">
        <v>616.66</v>
      </c>
      <c r="K72" s="20">
        <f t="shared" si="6"/>
        <v>2353.25</v>
      </c>
      <c r="L72" s="21">
        <f t="shared" si="7"/>
        <v>9413</v>
      </c>
      <c r="M72" s="22">
        <f t="shared" si="8"/>
        <v>3258.08</v>
      </c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1.25" customHeight="1">
      <c r="A73" s="11">
        <f t="shared" si="5"/>
        <v>69</v>
      </c>
      <c r="B73" s="12" t="s">
        <v>82</v>
      </c>
      <c r="C73" s="18">
        <v>6165</v>
      </c>
      <c r="D73" s="19">
        <v>2127.14</v>
      </c>
      <c r="E73" s="18">
        <v>6765</v>
      </c>
      <c r="F73" s="19">
        <v>2237.1</v>
      </c>
      <c r="G73" s="18">
        <v>5581</v>
      </c>
      <c r="H73" s="19">
        <v>2024.81</v>
      </c>
      <c r="I73" s="18">
        <v>3859</v>
      </c>
      <c r="J73" s="19">
        <v>1670.59</v>
      </c>
      <c r="K73" s="20">
        <f t="shared" si="6"/>
        <v>5592.5</v>
      </c>
      <c r="L73" s="21">
        <f t="shared" si="7"/>
        <v>22370</v>
      </c>
      <c r="M73" s="22">
        <f t="shared" si="8"/>
        <v>8059.639999999999</v>
      </c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1.25" customHeight="1">
      <c r="A74" s="11">
        <f t="shared" si="5"/>
        <v>70</v>
      </c>
      <c r="B74" s="12" t="s">
        <v>83</v>
      </c>
      <c r="C74" s="18">
        <v>2950</v>
      </c>
      <c r="D74" s="19">
        <v>1067.66</v>
      </c>
      <c r="E74" s="18">
        <v>4280</v>
      </c>
      <c r="F74" s="19">
        <v>1498.93</v>
      </c>
      <c r="G74" s="18">
        <v>4530</v>
      </c>
      <c r="H74" s="19">
        <v>1582.29</v>
      </c>
      <c r="I74" s="18">
        <v>5070</v>
      </c>
      <c r="J74" s="19">
        <v>1759.95</v>
      </c>
      <c r="K74" s="20">
        <f t="shared" si="6"/>
        <v>4207.5</v>
      </c>
      <c r="L74" s="21">
        <f t="shared" si="7"/>
        <v>16830</v>
      </c>
      <c r="M74" s="22">
        <f t="shared" si="8"/>
        <v>5908.83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1.25" customHeight="1">
      <c r="A75" s="11">
        <f t="shared" si="5"/>
        <v>71</v>
      </c>
      <c r="B75" s="12" t="s">
        <v>84</v>
      </c>
      <c r="C75" s="18">
        <f>332+5724</f>
        <v>6056</v>
      </c>
      <c r="D75" s="19">
        <v>1612.23</v>
      </c>
      <c r="E75" s="18">
        <f>208+5429</f>
        <v>5637</v>
      </c>
      <c r="F75" s="19">
        <v>1517.91</v>
      </c>
      <c r="G75" s="18">
        <f>250+6338</f>
        <v>6588</v>
      </c>
      <c r="H75" s="19">
        <v>1817.79</v>
      </c>
      <c r="I75" s="18">
        <f>186+3124</f>
        <v>3310</v>
      </c>
      <c r="J75" s="19">
        <v>1001.63</v>
      </c>
      <c r="K75" s="20">
        <f t="shared" si="6"/>
        <v>5397.75</v>
      </c>
      <c r="L75" s="21">
        <f t="shared" si="7"/>
        <v>21591</v>
      </c>
      <c r="M75" s="22">
        <f t="shared" si="8"/>
        <v>5949.56</v>
      </c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1.25" customHeight="1">
      <c r="A76" s="11">
        <f t="shared" si="5"/>
        <v>72</v>
      </c>
      <c r="B76" s="12" t="s">
        <v>85</v>
      </c>
      <c r="C76" s="18">
        <v>973</v>
      </c>
      <c r="D76" s="19">
        <v>344.55</v>
      </c>
      <c r="E76" s="18">
        <v>2664</v>
      </c>
      <c r="F76" s="19">
        <v>911.46</v>
      </c>
      <c r="G76" s="18">
        <v>2082</v>
      </c>
      <c r="H76" s="19">
        <v>721.38</v>
      </c>
      <c r="I76" s="18">
        <v>2458</v>
      </c>
      <c r="J76" s="19">
        <v>844.97</v>
      </c>
      <c r="K76" s="20">
        <f t="shared" si="6"/>
        <v>2044.25</v>
      </c>
      <c r="L76" s="21">
        <f t="shared" si="7"/>
        <v>8177</v>
      </c>
      <c r="M76" s="22">
        <f t="shared" si="8"/>
        <v>2822.3599999999997</v>
      </c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1.25" customHeight="1">
      <c r="A77" s="11">
        <f t="shared" si="5"/>
        <v>73</v>
      </c>
      <c r="B77" s="12" t="s">
        <v>86</v>
      </c>
      <c r="C77" s="18">
        <f>103+2535</f>
        <v>2638</v>
      </c>
      <c r="D77" s="19">
        <v>1105.29</v>
      </c>
      <c r="E77" s="18">
        <f>805+18760</f>
        <v>19565</v>
      </c>
      <c r="F77" s="19">
        <v>4228.67</v>
      </c>
      <c r="G77" s="18">
        <f>672+13757</f>
        <v>14429</v>
      </c>
      <c r="H77" s="19">
        <v>3599.81</v>
      </c>
      <c r="I77" s="18">
        <f>443+7861</f>
        <v>8304</v>
      </c>
      <c r="J77" s="19">
        <v>2227.68</v>
      </c>
      <c r="K77" s="20">
        <f t="shared" si="6"/>
        <v>11234</v>
      </c>
      <c r="L77" s="21">
        <f t="shared" si="7"/>
        <v>44936</v>
      </c>
      <c r="M77" s="22">
        <f t="shared" si="8"/>
        <v>11161.45</v>
      </c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1.25" customHeight="1">
      <c r="A78" s="11">
        <f t="shared" si="5"/>
        <v>74</v>
      </c>
      <c r="B78" s="12" t="s">
        <v>87</v>
      </c>
      <c r="C78" s="18">
        <v>5453</v>
      </c>
      <c r="D78" s="19">
        <v>1795.19</v>
      </c>
      <c r="E78" s="18">
        <v>4797</v>
      </c>
      <c r="F78" s="19">
        <v>1631.69</v>
      </c>
      <c r="G78" s="18">
        <v>3895</v>
      </c>
      <c r="H78" s="19">
        <v>1459.56</v>
      </c>
      <c r="I78" s="18">
        <v>2911</v>
      </c>
      <c r="J78" s="19">
        <v>1294.72</v>
      </c>
      <c r="K78" s="20">
        <f t="shared" si="6"/>
        <v>4264</v>
      </c>
      <c r="L78" s="21">
        <f t="shared" si="7"/>
        <v>17056</v>
      </c>
      <c r="M78" s="22">
        <f t="shared" si="8"/>
        <v>6181.160000000001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1.25" customHeight="1">
      <c r="A79" s="11">
        <f t="shared" si="5"/>
        <v>75</v>
      </c>
      <c r="B79" s="12" t="s">
        <v>88</v>
      </c>
      <c r="C79" s="18">
        <v>2060</v>
      </c>
      <c r="D79" s="19">
        <v>677.65</v>
      </c>
      <c r="E79" s="18">
        <v>3230</v>
      </c>
      <c r="F79" s="19">
        <v>1058.57</v>
      </c>
      <c r="G79" s="18">
        <v>2600</v>
      </c>
      <c r="H79" s="19">
        <v>852.91</v>
      </c>
      <c r="I79" s="18">
        <v>3080</v>
      </c>
      <c r="J79" s="19">
        <v>1010.7</v>
      </c>
      <c r="K79" s="20">
        <f t="shared" si="6"/>
        <v>2742.5</v>
      </c>
      <c r="L79" s="21">
        <f t="shared" si="7"/>
        <v>10970</v>
      </c>
      <c r="M79" s="22">
        <f t="shared" si="8"/>
        <v>3599.83</v>
      </c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1.25" customHeight="1">
      <c r="A80" s="11">
        <f t="shared" si="5"/>
        <v>76</v>
      </c>
      <c r="B80" s="12" t="s">
        <v>89</v>
      </c>
      <c r="C80" s="18">
        <f>436+7368</f>
        <v>7804</v>
      </c>
      <c r="D80" s="19">
        <v>2077.1</v>
      </c>
      <c r="E80" s="18">
        <f>436+7368</f>
        <v>7804</v>
      </c>
      <c r="F80" s="19">
        <v>2086.37</v>
      </c>
      <c r="G80" s="18">
        <f>436+7368</f>
        <v>7804</v>
      </c>
      <c r="H80" s="19">
        <v>2553.15</v>
      </c>
      <c r="I80" s="18">
        <f>325+5269</f>
        <v>5594</v>
      </c>
      <c r="J80" s="19">
        <v>1522.45</v>
      </c>
      <c r="K80" s="20">
        <f t="shared" si="6"/>
        <v>7251.5</v>
      </c>
      <c r="L80" s="21">
        <f t="shared" si="7"/>
        <v>29006</v>
      </c>
      <c r="M80" s="22">
        <f t="shared" si="8"/>
        <v>8239.07</v>
      </c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1.25" customHeight="1">
      <c r="A81" s="11">
        <f t="shared" si="5"/>
        <v>77</v>
      </c>
      <c r="B81" s="12" t="s">
        <v>90</v>
      </c>
      <c r="C81" s="18">
        <v>2100</v>
      </c>
      <c r="D81" s="19">
        <v>756.58</v>
      </c>
      <c r="E81" s="18">
        <v>3120</v>
      </c>
      <c r="F81" s="19">
        <v>1119.56</v>
      </c>
      <c r="G81" s="18">
        <v>2480</v>
      </c>
      <c r="H81" s="19">
        <v>890.68</v>
      </c>
      <c r="I81" s="18">
        <v>3220</v>
      </c>
      <c r="J81" s="19">
        <v>1156.78</v>
      </c>
      <c r="K81" s="20">
        <f t="shared" si="6"/>
        <v>2730</v>
      </c>
      <c r="L81" s="21">
        <f t="shared" si="7"/>
        <v>10920</v>
      </c>
      <c r="M81" s="22">
        <f t="shared" si="8"/>
        <v>3923.5999999999995</v>
      </c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1.25" customHeight="1">
      <c r="A82" s="11">
        <f t="shared" si="5"/>
        <v>78</v>
      </c>
      <c r="B82" s="12" t="s">
        <v>91</v>
      </c>
      <c r="C82" s="18">
        <v>6458</v>
      </c>
      <c r="D82" s="19">
        <v>2731.62</v>
      </c>
      <c r="E82" s="18">
        <v>6335</v>
      </c>
      <c r="F82" s="19">
        <v>3043.07</v>
      </c>
      <c r="G82" s="18">
        <v>6519</v>
      </c>
      <c r="H82" s="19">
        <v>6365.53</v>
      </c>
      <c r="I82" s="18">
        <v>3014</v>
      </c>
      <c r="J82" s="19">
        <v>1571.92</v>
      </c>
      <c r="K82" s="20">
        <f t="shared" si="6"/>
        <v>5581.5</v>
      </c>
      <c r="L82" s="21">
        <f t="shared" si="7"/>
        <v>22326</v>
      </c>
      <c r="M82" s="22">
        <f t="shared" si="8"/>
        <v>13712.140000000001</v>
      </c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1.25" customHeight="1">
      <c r="A83" s="11">
        <f t="shared" si="5"/>
        <v>79</v>
      </c>
      <c r="B83" s="12" t="s">
        <v>92</v>
      </c>
      <c r="C83" s="18">
        <v>1740</v>
      </c>
      <c r="D83" s="19">
        <v>652.89</v>
      </c>
      <c r="E83" s="18">
        <v>1250</v>
      </c>
      <c r="F83" s="19">
        <v>489.78</v>
      </c>
      <c r="G83" s="18">
        <v>2030</v>
      </c>
      <c r="H83" s="19">
        <v>746.05</v>
      </c>
      <c r="I83" s="18">
        <v>2150</v>
      </c>
      <c r="J83" s="19">
        <v>785.64</v>
      </c>
      <c r="K83" s="20">
        <f t="shared" si="6"/>
        <v>1792.5</v>
      </c>
      <c r="L83" s="21">
        <f t="shared" si="7"/>
        <v>7170</v>
      </c>
      <c r="M83" s="22">
        <f t="shared" si="8"/>
        <v>2674.36</v>
      </c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1.25" customHeight="1">
      <c r="A84" s="11">
        <f t="shared" si="5"/>
        <v>80</v>
      </c>
      <c r="B84" s="12" t="s">
        <v>93</v>
      </c>
      <c r="C84" s="18">
        <v>2450</v>
      </c>
      <c r="D84" s="19">
        <v>818.86</v>
      </c>
      <c r="E84" s="18">
        <v>3530</v>
      </c>
      <c r="F84" s="19">
        <v>1168.39</v>
      </c>
      <c r="G84" s="18">
        <v>3110</v>
      </c>
      <c r="H84" s="19">
        <v>1031.71</v>
      </c>
      <c r="I84" s="18">
        <v>6330</v>
      </c>
      <c r="J84" s="19">
        <v>2088.67</v>
      </c>
      <c r="K84" s="20">
        <f t="shared" si="6"/>
        <v>3855</v>
      </c>
      <c r="L84" s="21">
        <f t="shared" si="7"/>
        <v>15420</v>
      </c>
      <c r="M84" s="22">
        <f t="shared" si="8"/>
        <v>5107.63</v>
      </c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1.25" customHeight="1">
      <c r="A85" s="11">
        <f t="shared" si="5"/>
        <v>81</v>
      </c>
      <c r="B85" s="12" t="s">
        <v>94</v>
      </c>
      <c r="C85" s="18">
        <v>4080</v>
      </c>
      <c r="D85" s="19">
        <v>1553.12</v>
      </c>
      <c r="E85" s="18">
        <v>6400</v>
      </c>
      <c r="F85" s="19">
        <v>2623.25</v>
      </c>
      <c r="G85" s="18">
        <v>6880</v>
      </c>
      <c r="H85" s="19">
        <v>2603.27</v>
      </c>
      <c r="I85" s="18">
        <v>6000</v>
      </c>
      <c r="J85" s="19">
        <v>2272.4</v>
      </c>
      <c r="K85" s="20">
        <f t="shared" si="6"/>
        <v>5840</v>
      </c>
      <c r="L85" s="21">
        <f t="shared" si="7"/>
        <v>23360</v>
      </c>
      <c r="M85" s="22">
        <f t="shared" si="8"/>
        <v>9052.039999999999</v>
      </c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1.25" customHeight="1">
      <c r="A86" s="11">
        <f t="shared" si="5"/>
        <v>82</v>
      </c>
      <c r="B86" s="12" t="s">
        <v>95</v>
      </c>
      <c r="C86" s="28">
        <v>2929</v>
      </c>
      <c r="D86" s="29">
        <v>1020.23</v>
      </c>
      <c r="E86" s="28">
        <v>3707</v>
      </c>
      <c r="F86" s="29">
        <v>1270.27</v>
      </c>
      <c r="G86" s="28">
        <v>3523</v>
      </c>
      <c r="H86" s="29">
        <v>1211.06</v>
      </c>
      <c r="I86" s="28">
        <v>4245</v>
      </c>
      <c r="J86" s="29">
        <v>1448.34</v>
      </c>
      <c r="K86" s="20">
        <f t="shared" si="6"/>
        <v>3601</v>
      </c>
      <c r="L86" s="21">
        <f t="shared" si="7"/>
        <v>14404</v>
      </c>
      <c r="M86" s="22">
        <f t="shared" si="8"/>
        <v>4949.9</v>
      </c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1.25" customHeight="1">
      <c r="A87" s="11">
        <f t="shared" si="5"/>
        <v>83</v>
      </c>
      <c r="B87" s="12" t="s">
        <v>96</v>
      </c>
      <c r="C87" s="28">
        <f>436+5872</f>
        <v>6308</v>
      </c>
      <c r="D87" s="29">
        <v>1403.37</v>
      </c>
      <c r="E87" s="28">
        <f>317+4870</f>
        <v>5187</v>
      </c>
      <c r="F87" s="29">
        <v>1289.44</v>
      </c>
      <c r="G87" s="28">
        <f>336+4788</f>
        <v>5124</v>
      </c>
      <c r="H87" s="29">
        <v>1439.93</v>
      </c>
      <c r="I87" s="28">
        <f>271+3450</f>
        <v>3721</v>
      </c>
      <c r="J87" s="29">
        <v>957.17</v>
      </c>
      <c r="K87" s="20">
        <f t="shared" si="6"/>
        <v>5085</v>
      </c>
      <c r="L87" s="21">
        <f t="shared" si="7"/>
        <v>20340</v>
      </c>
      <c r="M87" s="22">
        <f t="shared" si="8"/>
        <v>5089.91</v>
      </c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1.25" customHeight="1">
      <c r="A88" s="11">
        <f t="shared" si="5"/>
        <v>84</v>
      </c>
      <c r="B88" s="12" t="s">
        <v>97</v>
      </c>
      <c r="C88" s="28">
        <v>799</v>
      </c>
      <c r="D88" s="29">
        <v>285.94</v>
      </c>
      <c r="E88" s="28">
        <v>1994</v>
      </c>
      <c r="F88" s="29">
        <v>685.61</v>
      </c>
      <c r="G88" s="28">
        <v>1676</v>
      </c>
      <c r="H88" s="29">
        <v>581.9</v>
      </c>
      <c r="I88" s="28">
        <v>2223</v>
      </c>
      <c r="J88" s="29">
        <v>761.57</v>
      </c>
      <c r="K88" s="20">
        <f t="shared" si="6"/>
        <v>1673</v>
      </c>
      <c r="L88" s="21">
        <f t="shared" si="7"/>
        <v>6692</v>
      </c>
      <c r="M88" s="22">
        <f t="shared" si="8"/>
        <v>2315.02</v>
      </c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1.25" customHeight="1">
      <c r="A89" s="11">
        <f t="shared" si="5"/>
        <v>85</v>
      </c>
      <c r="B89" s="12" t="s">
        <v>98</v>
      </c>
      <c r="C89" s="28">
        <v>1400</v>
      </c>
      <c r="D89" s="29">
        <v>516.38</v>
      </c>
      <c r="E89" s="28">
        <v>2120</v>
      </c>
      <c r="F89" s="29">
        <v>750.15</v>
      </c>
      <c r="G89" s="28">
        <v>1910</v>
      </c>
      <c r="H89" s="29">
        <v>681.92</v>
      </c>
      <c r="I89" s="28">
        <v>2250</v>
      </c>
      <c r="J89" s="29">
        <v>793.69</v>
      </c>
      <c r="K89" s="20">
        <f t="shared" si="6"/>
        <v>1920</v>
      </c>
      <c r="L89" s="21">
        <f t="shared" si="7"/>
        <v>7680</v>
      </c>
      <c r="M89" s="22">
        <f t="shared" si="8"/>
        <v>2742.14</v>
      </c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1.25" customHeight="1">
      <c r="A90" s="11">
        <f t="shared" si="5"/>
        <v>86</v>
      </c>
      <c r="B90" s="12" t="s">
        <v>99</v>
      </c>
      <c r="C90" s="28">
        <f>702+10506</f>
        <v>11208</v>
      </c>
      <c r="D90" s="29">
        <v>3824.04</v>
      </c>
      <c r="E90" s="28">
        <f>754+17805</f>
        <v>18559</v>
      </c>
      <c r="F90" s="29">
        <v>4816.54</v>
      </c>
      <c r="G90" s="28">
        <f>1061+18491</f>
        <v>19552</v>
      </c>
      <c r="H90" s="29">
        <v>5069.24</v>
      </c>
      <c r="I90" s="28">
        <f>668+10615</f>
        <v>11283</v>
      </c>
      <c r="J90" s="29">
        <v>2941.32</v>
      </c>
      <c r="K90" s="20">
        <f t="shared" si="6"/>
        <v>15150.5</v>
      </c>
      <c r="L90" s="21">
        <f t="shared" si="7"/>
        <v>60602</v>
      </c>
      <c r="M90" s="22">
        <f t="shared" si="8"/>
        <v>16651.14</v>
      </c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1.25" customHeight="1">
      <c r="A91" s="11">
        <f t="shared" si="5"/>
        <v>87</v>
      </c>
      <c r="B91" s="12" t="s">
        <v>100</v>
      </c>
      <c r="C91" s="28">
        <v>1440</v>
      </c>
      <c r="D91" s="29">
        <v>523.89</v>
      </c>
      <c r="E91" s="28">
        <v>2330</v>
      </c>
      <c r="F91" s="29">
        <v>815.93</v>
      </c>
      <c r="G91" s="28">
        <v>2490</v>
      </c>
      <c r="H91" s="29">
        <v>869.14</v>
      </c>
      <c r="I91" s="28">
        <v>1900</v>
      </c>
      <c r="J91" s="29">
        <v>681.32</v>
      </c>
      <c r="K91" s="20">
        <f t="shared" si="6"/>
        <v>2040</v>
      </c>
      <c r="L91" s="21">
        <f t="shared" si="7"/>
        <v>8160</v>
      </c>
      <c r="M91" s="22">
        <f t="shared" si="8"/>
        <v>2890.28</v>
      </c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1.25" customHeight="1">
      <c r="A92" s="11">
        <f t="shared" si="5"/>
        <v>88</v>
      </c>
      <c r="B92" s="12" t="s">
        <v>101</v>
      </c>
      <c r="C92" s="28">
        <v>1880</v>
      </c>
      <c r="D92" s="29">
        <v>945.92</v>
      </c>
      <c r="E92" s="28">
        <v>2850</v>
      </c>
      <c r="F92" s="29">
        <v>1047.71</v>
      </c>
      <c r="G92" s="28">
        <v>2900</v>
      </c>
      <c r="H92" s="29">
        <v>1065</v>
      </c>
      <c r="I92" s="28">
        <v>2900</v>
      </c>
      <c r="J92" s="29">
        <v>1065.29</v>
      </c>
      <c r="K92" s="20">
        <f t="shared" si="6"/>
        <v>2632.5</v>
      </c>
      <c r="L92" s="21">
        <f t="shared" si="7"/>
        <v>10530</v>
      </c>
      <c r="M92" s="22">
        <f t="shared" si="8"/>
        <v>4123.92</v>
      </c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1.25" customHeight="1">
      <c r="A93" s="11">
        <f t="shared" si="5"/>
        <v>89</v>
      </c>
      <c r="B93" s="12" t="s">
        <v>102</v>
      </c>
      <c r="C93" s="28">
        <v>1477</v>
      </c>
      <c r="D93" s="29">
        <v>483.7</v>
      </c>
      <c r="E93" s="28">
        <v>2127</v>
      </c>
      <c r="F93" s="29">
        <v>697.08</v>
      </c>
      <c r="G93" s="28">
        <v>2528</v>
      </c>
      <c r="H93" s="29">
        <v>829.29</v>
      </c>
      <c r="I93" s="28">
        <v>1738</v>
      </c>
      <c r="J93" s="29">
        <v>570.32</v>
      </c>
      <c r="K93" s="20">
        <f t="shared" si="6"/>
        <v>1967.5</v>
      </c>
      <c r="L93" s="21">
        <f t="shared" si="7"/>
        <v>7870</v>
      </c>
      <c r="M93" s="22">
        <f t="shared" si="8"/>
        <v>2580.39</v>
      </c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1.25" customHeight="1">
      <c r="A94" s="11">
        <f t="shared" si="5"/>
        <v>90</v>
      </c>
      <c r="B94" s="12" t="s">
        <v>103</v>
      </c>
      <c r="C94" s="28">
        <f>49+1264</f>
        <v>1313</v>
      </c>
      <c r="D94" s="29">
        <v>1147.14</v>
      </c>
      <c r="E94" s="28">
        <f>360+10231</f>
        <v>10591</v>
      </c>
      <c r="F94" s="29">
        <v>2629.42</v>
      </c>
      <c r="G94" s="28">
        <f>233+7084</f>
        <v>7317</v>
      </c>
      <c r="H94" s="29">
        <v>1753.66</v>
      </c>
      <c r="I94" s="28">
        <f>218+3623</f>
        <v>3841</v>
      </c>
      <c r="J94" s="29">
        <v>1156.71</v>
      </c>
      <c r="K94" s="20">
        <f t="shared" si="6"/>
        <v>5765.5</v>
      </c>
      <c r="L94" s="21">
        <f t="shared" si="7"/>
        <v>23062</v>
      </c>
      <c r="M94" s="22">
        <f t="shared" si="8"/>
        <v>6686.93</v>
      </c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1.25" customHeight="1">
      <c r="A95" s="11">
        <f t="shared" si="5"/>
        <v>91</v>
      </c>
      <c r="B95" s="12" t="s">
        <v>104</v>
      </c>
      <c r="C95" s="28">
        <f>725+7569</f>
        <v>8294</v>
      </c>
      <c r="D95" s="29">
        <v>3338.62</v>
      </c>
      <c r="E95" s="28">
        <f>514+6487</f>
        <v>7001</v>
      </c>
      <c r="F95" s="29">
        <v>3021.95</v>
      </c>
      <c r="G95" s="28">
        <f>798+7710</f>
        <v>8508</v>
      </c>
      <c r="H95" s="29">
        <v>3425.03</v>
      </c>
      <c r="I95" s="28">
        <f>646+5768</f>
        <v>6414</v>
      </c>
      <c r="J95" s="29">
        <v>3048.99</v>
      </c>
      <c r="K95" s="20">
        <f t="shared" si="6"/>
        <v>7554.25</v>
      </c>
      <c r="L95" s="21">
        <f t="shared" si="7"/>
        <v>30217</v>
      </c>
      <c r="M95" s="22">
        <f t="shared" si="8"/>
        <v>12834.59</v>
      </c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1.25" customHeight="1">
      <c r="A96" s="11">
        <f t="shared" si="5"/>
        <v>92</v>
      </c>
      <c r="B96" s="12" t="s">
        <v>105</v>
      </c>
      <c r="C96" s="28">
        <v>2830</v>
      </c>
      <c r="D96" s="29">
        <v>1079.3</v>
      </c>
      <c r="E96" s="28">
        <v>3530</v>
      </c>
      <c r="F96" s="29">
        <v>1305.99</v>
      </c>
      <c r="G96" s="28">
        <v>3220</v>
      </c>
      <c r="H96" s="29">
        <v>1205.39</v>
      </c>
      <c r="I96" s="28">
        <v>3480</v>
      </c>
      <c r="J96" s="29">
        <v>1291.04</v>
      </c>
      <c r="K96" s="20">
        <f t="shared" si="6"/>
        <v>3265</v>
      </c>
      <c r="L96" s="21">
        <f t="shared" si="7"/>
        <v>13060</v>
      </c>
      <c r="M96" s="22">
        <f t="shared" si="8"/>
        <v>4881.72</v>
      </c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1.25" customHeight="1">
      <c r="A97" s="11">
        <f t="shared" si="5"/>
        <v>93</v>
      </c>
      <c r="B97" s="12" t="s">
        <v>106</v>
      </c>
      <c r="C97" s="28">
        <v>2420</v>
      </c>
      <c r="D97" s="29">
        <v>1263.38</v>
      </c>
      <c r="E97" s="28">
        <v>3600</v>
      </c>
      <c r="F97" s="29">
        <v>1262.59</v>
      </c>
      <c r="G97" s="28">
        <v>3680</v>
      </c>
      <c r="H97" s="29">
        <v>1296.04</v>
      </c>
      <c r="I97" s="28">
        <v>3100</v>
      </c>
      <c r="J97" s="29">
        <v>1094.02</v>
      </c>
      <c r="K97" s="20">
        <f t="shared" si="6"/>
        <v>3200</v>
      </c>
      <c r="L97" s="21">
        <f t="shared" si="7"/>
        <v>12800</v>
      </c>
      <c r="M97" s="22">
        <f t="shared" si="8"/>
        <v>4916.030000000001</v>
      </c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1.25" customHeight="1">
      <c r="A98" s="11">
        <f t="shared" si="5"/>
        <v>94</v>
      </c>
      <c r="B98" s="12" t="s">
        <v>107</v>
      </c>
      <c r="C98" s="28">
        <v>9410</v>
      </c>
      <c r="D98" s="29">
        <v>4068.59</v>
      </c>
      <c r="E98" s="28">
        <v>10086</v>
      </c>
      <c r="F98" s="29">
        <v>4193.77</v>
      </c>
      <c r="G98" s="28">
        <v>13899</v>
      </c>
      <c r="H98" s="29">
        <v>5485.53</v>
      </c>
      <c r="I98" s="28">
        <v>7503</v>
      </c>
      <c r="J98" s="29">
        <v>2978.4</v>
      </c>
      <c r="K98" s="20">
        <f t="shared" si="6"/>
        <v>10224.5</v>
      </c>
      <c r="L98" s="21">
        <f t="shared" si="7"/>
        <v>40898</v>
      </c>
      <c r="M98" s="22">
        <f t="shared" si="8"/>
        <v>16726.29</v>
      </c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1.25" customHeight="1">
      <c r="A99" s="11">
        <f t="shared" si="5"/>
        <v>95</v>
      </c>
      <c r="B99" s="12" t="s">
        <v>108</v>
      </c>
      <c r="C99" s="28">
        <v>3620</v>
      </c>
      <c r="D99" s="29">
        <v>1237.52</v>
      </c>
      <c r="E99" s="28">
        <v>4420</v>
      </c>
      <c r="F99" s="29">
        <v>1496.65</v>
      </c>
      <c r="G99" s="28">
        <v>5120</v>
      </c>
      <c r="H99" s="29">
        <v>1727.66</v>
      </c>
      <c r="I99" s="28">
        <v>4790</v>
      </c>
      <c r="J99" s="29">
        <v>1619.9</v>
      </c>
      <c r="K99" s="20">
        <f t="shared" si="6"/>
        <v>4487.5</v>
      </c>
      <c r="L99" s="21">
        <f t="shared" si="7"/>
        <v>17950</v>
      </c>
      <c r="M99" s="22">
        <f t="shared" si="8"/>
        <v>6081.73</v>
      </c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1.25" customHeight="1">
      <c r="A100" s="11">
        <f t="shared" si="5"/>
        <v>96</v>
      </c>
      <c r="B100" s="12" t="s">
        <v>109</v>
      </c>
      <c r="C100" s="28">
        <v>5858</v>
      </c>
      <c r="D100" s="29">
        <v>2071.46</v>
      </c>
      <c r="E100" s="28">
        <v>4290</v>
      </c>
      <c r="F100" s="29">
        <v>1789.22</v>
      </c>
      <c r="G100" s="28">
        <v>5351</v>
      </c>
      <c r="H100" s="29">
        <v>1982.61</v>
      </c>
      <c r="I100" s="28">
        <v>4843</v>
      </c>
      <c r="J100" s="29">
        <v>1891.16</v>
      </c>
      <c r="K100" s="20">
        <f t="shared" si="6"/>
        <v>5085.5</v>
      </c>
      <c r="L100" s="21">
        <f t="shared" si="7"/>
        <v>20342</v>
      </c>
      <c r="M100" s="22">
        <f t="shared" si="8"/>
        <v>7734.45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1.25" customHeight="1">
      <c r="A101" s="11">
        <f t="shared" si="5"/>
        <v>97</v>
      </c>
      <c r="B101" s="12" t="s">
        <v>110</v>
      </c>
      <c r="C101" s="28">
        <f>416+10557</f>
        <v>10973</v>
      </c>
      <c r="D101" s="29">
        <v>8157.45</v>
      </c>
      <c r="E101" s="28">
        <f>2964+72917</f>
        <v>75881</v>
      </c>
      <c r="F101" s="29">
        <v>18179.55</v>
      </c>
      <c r="G101" s="28">
        <f>2185+57418</f>
        <v>59603</v>
      </c>
      <c r="H101" s="29">
        <v>13632.98</v>
      </c>
      <c r="I101" s="28">
        <f>1535+33373</f>
        <v>34908</v>
      </c>
      <c r="J101" s="29">
        <v>9239.25</v>
      </c>
      <c r="K101" s="20">
        <f t="shared" si="6"/>
        <v>45341.25</v>
      </c>
      <c r="L101" s="21">
        <f t="shared" si="7"/>
        <v>181365</v>
      </c>
      <c r="M101" s="22">
        <f t="shared" si="8"/>
        <v>49209.229999999996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1.25" customHeight="1">
      <c r="A102" s="11">
        <f t="shared" si="5"/>
        <v>98</v>
      </c>
      <c r="B102" s="12" t="s">
        <v>111</v>
      </c>
      <c r="C102" s="28">
        <v>2000</v>
      </c>
      <c r="D102" s="29">
        <v>759.64</v>
      </c>
      <c r="E102" s="28">
        <v>2710</v>
      </c>
      <c r="F102" s="29">
        <v>988.3</v>
      </c>
      <c r="G102" s="28">
        <v>3310</v>
      </c>
      <c r="H102" s="29">
        <v>1185.98</v>
      </c>
      <c r="I102" s="28">
        <v>3510</v>
      </c>
      <c r="J102" s="29">
        <v>1251.95</v>
      </c>
      <c r="K102" s="20">
        <f t="shared" si="6"/>
        <v>2882.5</v>
      </c>
      <c r="L102" s="21">
        <f t="shared" si="7"/>
        <v>11530</v>
      </c>
      <c r="M102" s="22">
        <f t="shared" si="8"/>
        <v>4185.87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1.25" customHeight="1">
      <c r="A103" s="11">
        <f t="shared" si="5"/>
        <v>99</v>
      </c>
      <c r="B103" s="12" t="s">
        <v>112</v>
      </c>
      <c r="C103" s="28">
        <v>3110</v>
      </c>
      <c r="D103" s="29">
        <v>1072.86</v>
      </c>
      <c r="E103" s="28">
        <v>3330</v>
      </c>
      <c r="F103" s="29">
        <v>1143.13</v>
      </c>
      <c r="G103" s="28">
        <v>3510</v>
      </c>
      <c r="H103" s="29">
        <v>1206.02</v>
      </c>
      <c r="I103" s="28">
        <v>3730</v>
      </c>
      <c r="J103" s="29">
        <v>1281.99</v>
      </c>
      <c r="K103" s="20">
        <f t="shared" si="6"/>
        <v>3420</v>
      </c>
      <c r="L103" s="21">
        <f t="shared" si="7"/>
        <v>13680</v>
      </c>
      <c r="M103" s="22">
        <f t="shared" si="8"/>
        <v>4704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1.25" customHeight="1">
      <c r="A104" s="11">
        <f t="shared" si="5"/>
        <v>100</v>
      </c>
      <c r="B104" s="12" t="s">
        <v>113</v>
      </c>
      <c r="C104" s="28">
        <f>765+13466</f>
        <v>14231</v>
      </c>
      <c r="D104" s="29">
        <v>3651.53</v>
      </c>
      <c r="E104" s="28">
        <f>521+11460</f>
        <v>11981</v>
      </c>
      <c r="F104" s="29">
        <v>3132.69</v>
      </c>
      <c r="G104" s="28">
        <f>649+10279</f>
        <v>10928</v>
      </c>
      <c r="H104" s="29">
        <v>3326.17</v>
      </c>
      <c r="I104" s="28">
        <f>456+6474</f>
        <v>6930</v>
      </c>
      <c r="J104" s="29">
        <v>1896.22</v>
      </c>
      <c r="K104" s="20">
        <f t="shared" si="6"/>
        <v>11017.5</v>
      </c>
      <c r="L104" s="21">
        <f t="shared" si="7"/>
        <v>44070</v>
      </c>
      <c r="M104" s="22">
        <f t="shared" si="8"/>
        <v>12006.609999999999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1.25" customHeight="1">
      <c r="A105" s="11">
        <f t="shared" si="5"/>
        <v>101</v>
      </c>
      <c r="B105" s="12" t="s">
        <v>114</v>
      </c>
      <c r="C105" s="28">
        <f>155+2412</f>
        <v>2567</v>
      </c>
      <c r="D105" s="29">
        <v>767.38</v>
      </c>
      <c r="E105" s="28">
        <f>154+3793</f>
        <v>3947</v>
      </c>
      <c r="F105" s="29">
        <v>946.4</v>
      </c>
      <c r="G105" s="28">
        <f>171+3707</f>
        <v>3878</v>
      </c>
      <c r="H105" s="29">
        <v>951.82</v>
      </c>
      <c r="I105" s="28">
        <f>162+3034</f>
        <v>3196</v>
      </c>
      <c r="J105" s="29">
        <v>861.7</v>
      </c>
      <c r="K105" s="20">
        <f t="shared" si="6"/>
        <v>3397</v>
      </c>
      <c r="L105" s="21">
        <f t="shared" si="7"/>
        <v>13588</v>
      </c>
      <c r="M105" s="22">
        <f t="shared" si="8"/>
        <v>3527.3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1.25" customHeight="1">
      <c r="A106" s="11">
        <f t="shared" si="5"/>
        <v>102</v>
      </c>
      <c r="B106" s="12" t="s">
        <v>115</v>
      </c>
      <c r="C106" s="28">
        <v>4130</v>
      </c>
      <c r="D106" s="29">
        <v>1388.28</v>
      </c>
      <c r="E106" s="28">
        <v>6150</v>
      </c>
      <c r="F106" s="29">
        <v>2042.83</v>
      </c>
      <c r="G106" s="28">
        <v>7290</v>
      </c>
      <c r="H106" s="29">
        <v>2418.72</v>
      </c>
      <c r="I106" s="28">
        <v>7830</v>
      </c>
      <c r="J106" s="29">
        <v>2596.68</v>
      </c>
      <c r="K106" s="20">
        <f t="shared" si="6"/>
        <v>6350</v>
      </c>
      <c r="L106" s="21">
        <f t="shared" si="7"/>
        <v>25400</v>
      </c>
      <c r="M106" s="22">
        <f t="shared" si="8"/>
        <v>8446.51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1.25" customHeight="1">
      <c r="A107" s="11">
        <f t="shared" si="5"/>
        <v>103</v>
      </c>
      <c r="B107" s="12" t="s">
        <v>116</v>
      </c>
      <c r="C107" s="28">
        <v>3550</v>
      </c>
      <c r="D107" s="29">
        <v>1439.01</v>
      </c>
      <c r="E107" s="28">
        <v>5000</v>
      </c>
      <c r="F107" s="29">
        <v>1998.44</v>
      </c>
      <c r="G107" s="28">
        <v>5150</v>
      </c>
      <c r="H107" s="29">
        <v>2058.13</v>
      </c>
      <c r="I107" s="28">
        <v>3260</v>
      </c>
      <c r="J107" s="29">
        <v>1329.38</v>
      </c>
      <c r="K107" s="20">
        <f t="shared" si="6"/>
        <v>4240</v>
      </c>
      <c r="L107" s="21">
        <f t="shared" si="7"/>
        <v>16960</v>
      </c>
      <c r="M107" s="22">
        <f t="shared" si="8"/>
        <v>6824.96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1.25" customHeight="1">
      <c r="A108" s="11">
        <f t="shared" si="5"/>
        <v>104</v>
      </c>
      <c r="B108" s="12" t="s">
        <v>117</v>
      </c>
      <c r="C108" s="28">
        <v>3260</v>
      </c>
      <c r="D108" s="29">
        <v>1323.83</v>
      </c>
      <c r="E108" s="28">
        <v>3383</v>
      </c>
      <c r="F108" s="29">
        <v>1346.99</v>
      </c>
      <c r="G108" s="28">
        <v>3506</v>
      </c>
      <c r="H108" s="29">
        <v>1442.22</v>
      </c>
      <c r="I108" s="28">
        <v>2583</v>
      </c>
      <c r="J108" s="29">
        <v>1203.78</v>
      </c>
      <c r="K108" s="20">
        <f t="shared" si="6"/>
        <v>3183</v>
      </c>
      <c r="L108" s="21">
        <f t="shared" si="7"/>
        <v>12732</v>
      </c>
      <c r="M108" s="22">
        <f t="shared" si="8"/>
        <v>5316.82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1.25" customHeight="1">
      <c r="A109" s="11">
        <f t="shared" si="5"/>
        <v>105</v>
      </c>
      <c r="B109" s="12" t="s">
        <v>118</v>
      </c>
      <c r="C109" s="28">
        <f>52+1238</f>
        <v>1290</v>
      </c>
      <c r="D109" s="29">
        <v>869.21</v>
      </c>
      <c r="E109" s="28">
        <f>358+9985</f>
        <v>10343</v>
      </c>
      <c r="F109" s="29">
        <v>2479.13</v>
      </c>
      <c r="G109" s="28">
        <f>258+7172</f>
        <v>7430</v>
      </c>
      <c r="H109" s="29">
        <v>1876.33</v>
      </c>
      <c r="I109" s="28">
        <f>175+3991</f>
        <v>4166</v>
      </c>
      <c r="J109" s="29">
        <v>1281.94</v>
      </c>
      <c r="K109" s="20">
        <f t="shared" si="6"/>
        <v>5807.25</v>
      </c>
      <c r="L109" s="21">
        <f t="shared" si="7"/>
        <v>23229</v>
      </c>
      <c r="M109" s="22">
        <f t="shared" si="8"/>
        <v>6506.610000000001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1.25" customHeight="1">
      <c r="A110" s="11">
        <f t="shared" si="5"/>
        <v>106</v>
      </c>
      <c r="B110" s="12" t="s">
        <v>119</v>
      </c>
      <c r="C110" s="28">
        <v>7390</v>
      </c>
      <c r="D110" s="29">
        <v>2466.72</v>
      </c>
      <c r="E110" s="28">
        <v>11140</v>
      </c>
      <c r="F110" s="29">
        <v>3684.15</v>
      </c>
      <c r="G110" s="28">
        <v>10220</v>
      </c>
      <c r="H110" s="29">
        <v>3385.81</v>
      </c>
      <c r="I110" s="28">
        <v>10760</v>
      </c>
      <c r="J110" s="29">
        <v>3564.07</v>
      </c>
      <c r="K110" s="20">
        <f t="shared" si="6"/>
        <v>9877.5</v>
      </c>
      <c r="L110" s="21">
        <f t="shared" si="7"/>
        <v>39510</v>
      </c>
      <c r="M110" s="22">
        <f t="shared" si="8"/>
        <v>13100.75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1.25" customHeight="1">
      <c r="A111" s="11">
        <f t="shared" si="5"/>
        <v>107</v>
      </c>
      <c r="B111" s="12" t="s">
        <v>120</v>
      </c>
      <c r="C111" s="28">
        <v>110036</v>
      </c>
      <c r="D111" s="29">
        <v>40550.91</v>
      </c>
      <c r="E111" s="28">
        <v>497397</v>
      </c>
      <c r="F111" s="29">
        <v>109107.45</v>
      </c>
      <c r="G111" s="28">
        <v>342515</v>
      </c>
      <c r="H111" s="29">
        <v>87664.74</v>
      </c>
      <c r="I111" s="28">
        <v>254581</v>
      </c>
      <c r="J111" s="29">
        <v>64490.76</v>
      </c>
      <c r="K111" s="20">
        <f t="shared" si="6"/>
        <v>301132.25</v>
      </c>
      <c r="L111" s="21">
        <f t="shared" si="7"/>
        <v>1204529</v>
      </c>
      <c r="M111" s="22">
        <f t="shared" si="8"/>
        <v>301813.86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1.25" customHeight="1">
      <c r="A112" s="11">
        <f t="shared" si="5"/>
        <v>108</v>
      </c>
      <c r="B112" s="12" t="s">
        <v>121</v>
      </c>
      <c r="C112" s="28">
        <v>2516</v>
      </c>
      <c r="D112" s="29">
        <v>924.07</v>
      </c>
      <c r="E112" s="28">
        <v>3136</v>
      </c>
      <c r="F112" s="29">
        <v>1137.65</v>
      </c>
      <c r="G112" s="28">
        <v>3802</v>
      </c>
      <c r="H112" s="29">
        <v>1373.17</v>
      </c>
      <c r="I112" s="28">
        <v>4656</v>
      </c>
      <c r="J112" s="29">
        <v>1674.37</v>
      </c>
      <c r="K112" s="20">
        <f t="shared" si="6"/>
        <v>3527.5</v>
      </c>
      <c r="L112" s="21">
        <f t="shared" si="7"/>
        <v>14110</v>
      </c>
      <c r="M112" s="22">
        <f t="shared" si="8"/>
        <v>5109.26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1.25" customHeight="1">
      <c r="A113" s="11">
        <f t="shared" si="5"/>
        <v>109</v>
      </c>
      <c r="B113" s="12" t="s">
        <v>122</v>
      </c>
      <c r="C113" s="28">
        <v>16309</v>
      </c>
      <c r="D113" s="30">
        <v>6013.68</v>
      </c>
      <c r="E113" s="28">
        <v>30196</v>
      </c>
      <c r="F113" s="30">
        <v>7654.31</v>
      </c>
      <c r="G113" s="28">
        <v>35609</v>
      </c>
      <c r="H113" s="30">
        <v>8450.3</v>
      </c>
      <c r="I113" s="28">
        <v>22033</v>
      </c>
      <c r="J113" s="31">
        <v>5765.25</v>
      </c>
      <c r="K113" s="20">
        <f t="shared" si="6"/>
        <v>26036.75</v>
      </c>
      <c r="L113" s="21">
        <f t="shared" si="7"/>
        <v>104147</v>
      </c>
      <c r="M113" s="22">
        <f t="shared" si="8"/>
        <v>27883.54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1.25" customHeight="1">
      <c r="A114" s="11">
        <f t="shared" si="5"/>
        <v>110</v>
      </c>
      <c r="B114" s="12" t="s">
        <v>123</v>
      </c>
      <c r="C114" s="28">
        <v>2760</v>
      </c>
      <c r="D114" s="29">
        <v>1292.25</v>
      </c>
      <c r="E114" s="28">
        <v>4760</v>
      </c>
      <c r="F114" s="29">
        <v>2181.45</v>
      </c>
      <c r="G114" s="28">
        <v>4240</v>
      </c>
      <c r="H114" s="29">
        <v>1943.15</v>
      </c>
      <c r="I114" s="28">
        <v>4280</v>
      </c>
      <c r="J114" s="29">
        <v>1961.47</v>
      </c>
      <c r="K114" s="20">
        <f t="shared" si="6"/>
        <v>4010</v>
      </c>
      <c r="L114" s="21">
        <f t="shared" si="7"/>
        <v>16040</v>
      </c>
      <c r="M114" s="22">
        <f t="shared" si="8"/>
        <v>7378.320000000001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1.25" customHeight="1">
      <c r="A115" s="11">
        <f t="shared" si="5"/>
        <v>111</v>
      </c>
      <c r="B115" s="12" t="s">
        <v>124</v>
      </c>
      <c r="C115" s="28">
        <v>0</v>
      </c>
      <c r="D115" s="29">
        <v>32.74</v>
      </c>
      <c r="E115" s="28">
        <v>0</v>
      </c>
      <c r="F115" s="29">
        <v>32.77</v>
      </c>
      <c r="G115" s="28">
        <v>0</v>
      </c>
      <c r="H115" s="29">
        <v>32.81</v>
      </c>
      <c r="I115" s="28">
        <v>0</v>
      </c>
      <c r="J115" s="29">
        <v>32.82</v>
      </c>
      <c r="K115" s="20">
        <f t="shared" si="6"/>
        <v>0</v>
      </c>
      <c r="L115" s="21">
        <f t="shared" si="7"/>
        <v>0</v>
      </c>
      <c r="M115" s="22">
        <f t="shared" si="8"/>
        <v>131.14000000000001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1.25" customHeight="1">
      <c r="A116" s="11">
        <f t="shared" si="5"/>
        <v>112</v>
      </c>
      <c r="B116" s="12" t="s">
        <v>125</v>
      </c>
      <c r="C116" s="28">
        <v>2685</v>
      </c>
      <c r="D116" s="29">
        <v>774.38</v>
      </c>
      <c r="E116" s="28">
        <v>3675</v>
      </c>
      <c r="F116" s="29">
        <v>1044.08</v>
      </c>
      <c r="G116" s="28">
        <v>4500</v>
      </c>
      <c r="H116" s="29">
        <v>1273.97</v>
      </c>
      <c r="I116" s="28">
        <v>5790</v>
      </c>
      <c r="J116" s="29">
        <v>1651.57</v>
      </c>
      <c r="K116" s="20">
        <f t="shared" si="6"/>
        <v>4162.5</v>
      </c>
      <c r="L116" s="21">
        <f t="shared" si="7"/>
        <v>16650</v>
      </c>
      <c r="M116" s="22">
        <f t="shared" si="8"/>
        <v>4744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1.25" customHeight="1">
      <c r="A117" s="11">
        <f t="shared" si="5"/>
        <v>113</v>
      </c>
      <c r="B117" s="12" t="s">
        <v>126</v>
      </c>
      <c r="C117" s="28">
        <v>11214</v>
      </c>
      <c r="D117" s="29">
        <v>3088.7</v>
      </c>
      <c r="E117" s="28">
        <v>10685</v>
      </c>
      <c r="F117" s="29">
        <v>3211.41</v>
      </c>
      <c r="G117" s="28">
        <v>10424</v>
      </c>
      <c r="H117" s="29">
        <v>3020.8</v>
      </c>
      <c r="I117" s="28">
        <v>7545</v>
      </c>
      <c r="J117" s="29">
        <v>2119.79</v>
      </c>
      <c r="K117" s="20">
        <f t="shared" si="6"/>
        <v>9967</v>
      </c>
      <c r="L117" s="21">
        <f t="shared" si="7"/>
        <v>39868</v>
      </c>
      <c r="M117" s="22">
        <f t="shared" si="8"/>
        <v>11440.7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1.25" customHeight="1">
      <c r="A118" s="11">
        <f t="shared" si="5"/>
        <v>114</v>
      </c>
      <c r="B118" s="12" t="s">
        <v>127</v>
      </c>
      <c r="C118" s="28">
        <v>6376</v>
      </c>
      <c r="D118" s="29">
        <v>2388.34</v>
      </c>
      <c r="E118" s="28">
        <v>8897</v>
      </c>
      <c r="F118" s="29">
        <v>3271.66</v>
      </c>
      <c r="G118" s="28">
        <v>8118</v>
      </c>
      <c r="H118" s="29">
        <v>3072.24</v>
      </c>
      <c r="I118" s="28">
        <v>6642</v>
      </c>
      <c r="J118" s="29">
        <v>2628.63</v>
      </c>
      <c r="K118" s="20">
        <f t="shared" si="6"/>
        <v>7508.25</v>
      </c>
      <c r="L118" s="21">
        <f t="shared" si="7"/>
        <v>30033</v>
      </c>
      <c r="M118" s="22">
        <f t="shared" si="8"/>
        <v>11360.869999999999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1.25" customHeight="1">
      <c r="A119" s="11">
        <f t="shared" si="5"/>
        <v>115</v>
      </c>
      <c r="B119" s="32" t="s">
        <v>128</v>
      </c>
      <c r="C119" s="33">
        <v>1876</v>
      </c>
      <c r="D119" s="34">
        <v>655.79</v>
      </c>
      <c r="E119" s="33">
        <v>3152</v>
      </c>
      <c r="F119" s="34">
        <v>1101.21</v>
      </c>
      <c r="G119" s="35">
        <v>2475</v>
      </c>
      <c r="H119" s="36">
        <v>858.98</v>
      </c>
      <c r="I119" s="33">
        <v>2460</v>
      </c>
      <c r="J119" s="34">
        <v>924.09</v>
      </c>
      <c r="K119" s="37">
        <f t="shared" si="6"/>
        <v>2490.75</v>
      </c>
      <c r="L119" s="38">
        <f t="shared" si="7"/>
        <v>9963</v>
      </c>
      <c r="M119" s="39">
        <f t="shared" si="8"/>
        <v>3540.07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47" ht="12.75">
      <c r="A120" s="52" t="s">
        <v>129</v>
      </c>
      <c r="B120" s="52"/>
      <c r="C120" s="40">
        <f aca="true" t="shared" si="9" ref="C120:J120">SUM(C5:C119)</f>
        <v>985775</v>
      </c>
      <c r="D120" s="41">
        <f t="shared" si="9"/>
        <v>331425.31000000023</v>
      </c>
      <c r="E120" s="42">
        <f t="shared" si="9"/>
        <v>1779195</v>
      </c>
      <c r="F120" s="43">
        <f t="shared" si="9"/>
        <v>467097.1500000002</v>
      </c>
      <c r="G120" s="40">
        <f t="shared" si="9"/>
        <v>1581584</v>
      </c>
      <c r="H120" s="41">
        <f t="shared" si="9"/>
        <v>453417.8299999998</v>
      </c>
      <c r="I120" s="40">
        <f t="shared" si="9"/>
        <v>1152591</v>
      </c>
      <c r="J120" s="43">
        <f t="shared" si="9"/>
        <v>340497.79</v>
      </c>
      <c r="K120" s="44"/>
      <c r="L120" s="45">
        <f>SUM(L5:L119)</f>
        <v>5499145</v>
      </c>
      <c r="M120" s="46">
        <f>SUM(M5:M119)</f>
        <v>1592438.0800000008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47"/>
      <c r="E121" s="5"/>
      <c r="F121" s="47"/>
      <c r="G121" s="5"/>
      <c r="H121" s="47"/>
      <c r="I121" s="5"/>
      <c r="J121" s="4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3:23" ht="12.75">
      <c r="C122" s="5"/>
      <c r="D122" s="47"/>
      <c r="E122" s="5"/>
      <c r="F122" s="47"/>
      <c r="G122" s="5"/>
      <c r="H122" s="47"/>
      <c r="I122" s="5"/>
      <c r="J122" s="4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3:23" ht="12.75">
      <c r="C123" s="5"/>
      <c r="D123" s="47"/>
      <c r="E123" s="5"/>
      <c r="F123" s="47"/>
      <c r="G123" s="5"/>
      <c r="H123" s="47"/>
      <c r="I123" s="5"/>
      <c r="J123" s="4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3:23" ht="12.75">
      <c r="C124" s="5"/>
      <c r="D124" s="47"/>
      <c r="E124" s="5"/>
      <c r="F124" s="47"/>
      <c r="G124" s="5"/>
      <c r="H124" s="47"/>
      <c r="I124" s="5"/>
      <c r="J124" s="4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3:23" ht="12.75">
      <c r="C125" s="5"/>
      <c r="D125" s="47"/>
      <c r="E125" s="5"/>
      <c r="F125" s="47"/>
      <c r="G125" s="5"/>
      <c r="H125" s="47"/>
      <c r="I125" s="5"/>
      <c r="J125" s="4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3:23" ht="12.75">
      <c r="C126" s="5"/>
      <c r="D126" s="47"/>
      <c r="E126" s="5"/>
      <c r="F126" s="47"/>
      <c r="G126" s="5"/>
      <c r="H126" s="47"/>
      <c r="I126" s="5"/>
      <c r="J126" s="4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3:23" ht="12.75">
      <c r="C127" s="5"/>
      <c r="D127" s="47"/>
      <c r="E127" s="5"/>
      <c r="F127" s="47"/>
      <c r="G127" s="5"/>
      <c r="H127" s="47"/>
      <c r="I127" s="5"/>
      <c r="J127" s="4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3:23" ht="12.75">
      <c r="C128" s="5"/>
      <c r="D128" s="47"/>
      <c r="E128" s="5"/>
      <c r="F128" s="47"/>
      <c r="G128" s="5"/>
      <c r="H128" s="47"/>
      <c r="I128" s="5"/>
      <c r="J128" s="4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3:23" ht="12.75">
      <c r="C129" s="5"/>
      <c r="D129" s="47"/>
      <c r="E129" s="5"/>
      <c r="F129" s="47"/>
      <c r="G129" s="5"/>
      <c r="H129" s="47"/>
      <c r="I129" s="5"/>
      <c r="J129" s="4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3:23" ht="12.75">
      <c r="C130" s="5"/>
      <c r="D130" s="47"/>
      <c r="E130" s="5"/>
      <c r="F130" s="47"/>
      <c r="G130" s="5"/>
      <c r="H130" s="47"/>
      <c r="I130" s="5"/>
      <c r="J130" s="4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3:23" ht="12.75">
      <c r="C131" s="5"/>
      <c r="D131" s="47"/>
      <c r="E131" s="5"/>
      <c r="F131" s="47"/>
      <c r="G131" s="5"/>
      <c r="H131" s="47"/>
      <c r="I131" s="5"/>
      <c r="J131" s="4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3:23" ht="12.75">
      <c r="C132" s="5"/>
      <c r="D132" s="47"/>
      <c r="E132" s="5"/>
      <c r="F132" s="47"/>
      <c r="G132" s="5"/>
      <c r="H132" s="47"/>
      <c r="I132" s="5"/>
      <c r="J132" s="4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3:23" ht="12.75">
      <c r="C133" s="5"/>
      <c r="D133" s="47"/>
      <c r="E133" s="5"/>
      <c r="F133" s="47"/>
      <c r="G133" s="5"/>
      <c r="H133" s="47"/>
      <c r="I133" s="5"/>
      <c r="J133" s="4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3:23" ht="12.75">
      <c r="C134" s="5"/>
      <c r="D134" s="47"/>
      <c r="E134" s="5"/>
      <c r="F134" s="47"/>
      <c r="G134" s="5"/>
      <c r="H134" s="47"/>
      <c r="I134" s="5"/>
      <c r="J134" s="4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3:23" ht="12.75">
      <c r="C135" s="5"/>
      <c r="D135" s="47"/>
      <c r="E135" s="5"/>
      <c r="F135" s="47"/>
      <c r="G135" s="5"/>
      <c r="H135" s="47"/>
      <c r="I135" s="5"/>
      <c r="J135" s="4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3:23" ht="12.75">
      <c r="C136" s="5"/>
      <c r="D136" s="47"/>
      <c r="E136" s="5"/>
      <c r="F136" s="47"/>
      <c r="G136" s="5"/>
      <c r="H136" s="47"/>
      <c r="I136" s="5"/>
      <c r="J136" s="4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3:23" ht="12.75">
      <c r="C137" s="5"/>
      <c r="D137" s="47"/>
      <c r="E137" s="5"/>
      <c r="F137" s="47"/>
      <c r="G137" s="5"/>
      <c r="H137" s="47"/>
      <c r="I137" s="5"/>
      <c r="J137" s="4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3:23" ht="12.75">
      <c r="C138" s="5"/>
      <c r="D138" s="47"/>
      <c r="E138" s="5"/>
      <c r="F138" s="47"/>
      <c r="G138" s="5"/>
      <c r="H138" s="47"/>
      <c r="I138" s="5"/>
      <c r="J138" s="4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3:23" ht="12.75">
      <c r="C139" s="5"/>
      <c r="D139" s="47"/>
      <c r="E139" s="5"/>
      <c r="F139" s="47"/>
      <c r="G139" s="5"/>
      <c r="H139" s="47"/>
      <c r="I139" s="5"/>
      <c r="J139" s="47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3:23" ht="12.75">
      <c r="C140" s="5"/>
      <c r="D140" s="47"/>
      <c r="E140" s="5"/>
      <c r="F140" s="47"/>
      <c r="G140" s="5"/>
      <c r="H140" s="47"/>
      <c r="I140" s="5"/>
      <c r="J140" s="47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3:23" ht="12.75">
      <c r="C141" s="5"/>
      <c r="D141" s="47"/>
      <c r="E141" s="5"/>
      <c r="F141" s="47"/>
      <c r="G141" s="5"/>
      <c r="H141" s="47"/>
      <c r="I141" s="5"/>
      <c r="J141" s="4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3:23" ht="12.75">
      <c r="C142" s="5"/>
      <c r="D142" s="47"/>
      <c r="E142" s="5"/>
      <c r="F142" s="47"/>
      <c r="G142" s="5"/>
      <c r="H142" s="47"/>
      <c r="I142" s="5"/>
      <c r="J142" s="4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3:23" ht="12.75">
      <c r="C143" s="5"/>
      <c r="D143" s="47"/>
      <c r="E143" s="5"/>
      <c r="F143" s="47"/>
      <c r="G143" s="5"/>
      <c r="H143" s="47"/>
      <c r="I143" s="5"/>
      <c r="J143" s="47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3:23" ht="12.75">
      <c r="C144" s="5"/>
      <c r="D144" s="47"/>
      <c r="E144" s="5"/>
      <c r="F144" s="47"/>
      <c r="G144" s="5"/>
      <c r="H144" s="47"/>
      <c r="I144" s="5"/>
      <c r="J144" s="47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3:23" ht="12.75">
      <c r="C145" s="5"/>
      <c r="D145" s="47"/>
      <c r="E145" s="5"/>
      <c r="F145" s="47"/>
      <c r="G145" s="5"/>
      <c r="H145" s="47"/>
      <c r="I145" s="5"/>
      <c r="J145" s="47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3:23" ht="12.75">
      <c r="C146" s="5"/>
      <c r="D146" s="47"/>
      <c r="E146" s="5"/>
      <c r="F146" s="47"/>
      <c r="G146" s="5"/>
      <c r="H146" s="47"/>
      <c r="I146" s="5"/>
      <c r="J146" s="47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3:23" ht="12.75">
      <c r="C147" s="5"/>
      <c r="D147" s="47"/>
      <c r="E147" s="5"/>
      <c r="F147" s="47"/>
      <c r="G147" s="5"/>
      <c r="H147" s="47"/>
      <c r="I147" s="5"/>
      <c r="J147" s="4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3:23" ht="12.75">
      <c r="C148" s="5"/>
      <c r="D148" s="47"/>
      <c r="E148" s="5"/>
      <c r="F148" s="47"/>
      <c r="G148" s="5"/>
      <c r="H148" s="47"/>
      <c r="I148" s="5"/>
      <c r="J148" s="4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3:23" ht="12.75">
      <c r="C149" s="5"/>
      <c r="D149" s="47"/>
      <c r="E149" s="5"/>
      <c r="F149" s="47"/>
      <c r="G149" s="5"/>
      <c r="H149" s="47"/>
      <c r="I149" s="5"/>
      <c r="J149" s="4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3:23" ht="12.75">
      <c r="C150" s="5"/>
      <c r="D150" s="47"/>
      <c r="E150" s="5"/>
      <c r="F150" s="47"/>
      <c r="G150" s="5"/>
      <c r="H150" s="47"/>
      <c r="I150" s="5"/>
      <c r="J150" s="4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3:23" ht="12.75">
      <c r="C151" s="5"/>
      <c r="D151" s="47"/>
      <c r="E151" s="5"/>
      <c r="F151" s="47"/>
      <c r="G151" s="5"/>
      <c r="H151" s="47"/>
      <c r="I151" s="5"/>
      <c r="J151" s="47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3:23" ht="12.75">
      <c r="C152" s="5"/>
      <c r="D152" s="47"/>
      <c r="E152" s="5"/>
      <c r="F152" s="47"/>
      <c r="G152" s="5"/>
      <c r="H152" s="47"/>
      <c r="I152" s="5"/>
      <c r="J152" s="47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3:23" ht="12.75">
      <c r="C153" s="5"/>
      <c r="D153" s="47"/>
      <c r="E153" s="5"/>
      <c r="F153" s="47"/>
      <c r="G153" s="5"/>
      <c r="H153" s="47"/>
      <c r="I153" s="5"/>
      <c r="J153" s="47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3:23" ht="12.75">
      <c r="C154" s="5"/>
      <c r="D154" s="47"/>
      <c r="E154" s="5"/>
      <c r="F154" s="47"/>
      <c r="G154" s="5"/>
      <c r="H154" s="47"/>
      <c r="I154" s="5"/>
      <c r="J154" s="47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3:23" ht="12.75">
      <c r="C155" s="5"/>
      <c r="D155" s="47"/>
      <c r="E155" s="5"/>
      <c r="F155" s="47"/>
      <c r="G155" s="5"/>
      <c r="H155" s="47"/>
      <c r="I155" s="5"/>
      <c r="J155" s="4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3:23" ht="12.75">
      <c r="C156" s="5"/>
      <c r="D156" s="47"/>
      <c r="E156" s="5"/>
      <c r="F156" s="47"/>
      <c r="G156" s="5"/>
      <c r="H156" s="47"/>
      <c r="I156" s="5"/>
      <c r="J156" s="4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3:23" ht="12.75">
      <c r="C157" s="5"/>
      <c r="D157" s="47"/>
      <c r="E157" s="5"/>
      <c r="F157" s="47"/>
      <c r="G157" s="5"/>
      <c r="H157" s="47"/>
      <c r="I157" s="5"/>
      <c r="J157" s="4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3:23" ht="12.75">
      <c r="C158" s="5"/>
      <c r="D158" s="47"/>
      <c r="E158" s="5"/>
      <c r="F158" s="47"/>
      <c r="G158" s="5"/>
      <c r="H158" s="47"/>
      <c r="I158" s="5"/>
      <c r="J158" s="47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3:23" ht="12.75">
      <c r="C159" s="5"/>
      <c r="D159" s="47"/>
      <c r="E159" s="5"/>
      <c r="F159" s="47"/>
      <c r="G159" s="5"/>
      <c r="H159" s="47"/>
      <c r="I159" s="5"/>
      <c r="J159" s="47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3:23" ht="12.75">
      <c r="C160" s="5"/>
      <c r="D160" s="47"/>
      <c r="E160" s="5"/>
      <c r="F160" s="47"/>
      <c r="G160" s="5"/>
      <c r="H160" s="47"/>
      <c r="I160" s="5"/>
      <c r="J160" s="47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3:23" ht="12.75">
      <c r="C161" s="5"/>
      <c r="D161" s="47"/>
      <c r="E161" s="5"/>
      <c r="F161" s="47"/>
      <c r="G161" s="5"/>
      <c r="H161" s="47"/>
      <c r="I161" s="5"/>
      <c r="J161" s="47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3:23" ht="12.75">
      <c r="C162" s="5"/>
      <c r="D162" s="47"/>
      <c r="E162" s="5"/>
      <c r="F162" s="47"/>
      <c r="G162" s="5"/>
      <c r="H162" s="47"/>
      <c r="I162" s="5"/>
      <c r="J162" s="47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3:23" ht="12.75">
      <c r="C163" s="5"/>
      <c r="D163" s="47"/>
      <c r="E163" s="5"/>
      <c r="F163" s="47"/>
      <c r="G163" s="5"/>
      <c r="H163" s="47"/>
      <c r="I163" s="5"/>
      <c r="J163" s="47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3:23" ht="12.75">
      <c r="C164" s="5"/>
      <c r="D164" s="47"/>
      <c r="E164" s="5"/>
      <c r="F164" s="47"/>
      <c r="G164" s="5"/>
      <c r="H164" s="47"/>
      <c r="I164" s="5"/>
      <c r="J164" s="47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3:23" ht="12.75">
      <c r="C165" s="5"/>
      <c r="D165" s="47"/>
      <c r="E165" s="5"/>
      <c r="F165" s="47"/>
      <c r="G165" s="5"/>
      <c r="H165" s="47"/>
      <c r="I165" s="5"/>
      <c r="J165" s="47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3:23" ht="12.75">
      <c r="C166" s="5"/>
      <c r="D166" s="47"/>
      <c r="E166" s="5"/>
      <c r="F166" s="47"/>
      <c r="G166" s="5"/>
      <c r="H166" s="47"/>
      <c r="I166" s="5"/>
      <c r="J166" s="47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3:23" ht="12.75">
      <c r="C167" s="5"/>
      <c r="D167" s="47"/>
      <c r="E167" s="5"/>
      <c r="F167" s="47"/>
      <c r="G167" s="5"/>
      <c r="H167" s="47"/>
      <c r="I167" s="5"/>
      <c r="J167" s="47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3:23" ht="12.75">
      <c r="C168" s="5"/>
      <c r="D168" s="47"/>
      <c r="E168" s="5"/>
      <c r="F168" s="47"/>
      <c r="G168" s="5"/>
      <c r="H168" s="47"/>
      <c r="I168" s="5"/>
      <c r="J168" s="47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3:23" ht="12.75">
      <c r="C169" s="5"/>
      <c r="D169" s="47"/>
      <c r="E169" s="5"/>
      <c r="F169" s="47"/>
      <c r="G169" s="5"/>
      <c r="H169" s="47"/>
      <c r="I169" s="5"/>
      <c r="J169" s="4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3:23" ht="12.75">
      <c r="C170" s="5"/>
      <c r="D170" s="47"/>
      <c r="E170" s="5"/>
      <c r="F170" s="47"/>
      <c r="G170" s="5"/>
      <c r="H170" s="47"/>
      <c r="I170" s="5"/>
      <c r="J170" s="4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3:23" ht="12.75">
      <c r="C171" s="5"/>
      <c r="D171" s="47"/>
      <c r="E171" s="5"/>
      <c r="F171" s="47"/>
      <c r="G171" s="5"/>
      <c r="H171" s="47"/>
      <c r="I171" s="5"/>
      <c r="J171" s="47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3:23" ht="12.75">
      <c r="C172" s="5"/>
      <c r="D172" s="47"/>
      <c r="E172" s="5"/>
      <c r="F172" s="47"/>
      <c r="G172" s="5"/>
      <c r="H172" s="47"/>
      <c r="I172" s="5"/>
      <c r="J172" s="47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3:23" ht="12.75">
      <c r="C173" s="5"/>
      <c r="D173" s="47"/>
      <c r="E173" s="5"/>
      <c r="F173" s="47"/>
      <c r="G173" s="5"/>
      <c r="H173" s="47"/>
      <c r="I173" s="5"/>
      <c r="J173" s="47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3:23" ht="12.75">
      <c r="C174" s="5"/>
      <c r="D174" s="47"/>
      <c r="E174" s="5"/>
      <c r="F174" s="47"/>
      <c r="G174" s="5"/>
      <c r="H174" s="47"/>
      <c r="I174" s="5"/>
      <c r="J174" s="47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3:23" ht="12.75">
      <c r="C175" s="5"/>
      <c r="D175" s="47"/>
      <c r="E175" s="5"/>
      <c r="F175" s="47"/>
      <c r="G175" s="5"/>
      <c r="H175" s="47"/>
      <c r="I175" s="5"/>
      <c r="J175" s="4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3:23" ht="12.75">
      <c r="C176" s="5"/>
      <c r="D176" s="47"/>
      <c r="E176" s="5"/>
      <c r="F176" s="47"/>
      <c r="G176" s="5"/>
      <c r="H176" s="47"/>
      <c r="I176" s="5"/>
      <c r="J176" s="47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3:23" ht="12.75">
      <c r="C177" s="5"/>
      <c r="D177" s="47"/>
      <c r="E177" s="5"/>
      <c r="F177" s="47"/>
      <c r="G177" s="5"/>
      <c r="H177" s="47"/>
      <c r="I177" s="5"/>
      <c r="J177" s="47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3:23" ht="12.75">
      <c r="C178" s="5"/>
      <c r="D178" s="47"/>
      <c r="E178" s="5"/>
      <c r="F178" s="47"/>
      <c r="G178" s="5"/>
      <c r="H178" s="47"/>
      <c r="I178" s="5"/>
      <c r="J178" s="47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3:23" ht="12.75">
      <c r="C179" s="5"/>
      <c r="D179" s="47"/>
      <c r="E179" s="5"/>
      <c r="F179" s="47"/>
      <c r="G179" s="5"/>
      <c r="H179" s="47"/>
      <c r="I179" s="5"/>
      <c r="J179" s="47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3:23" ht="12.75">
      <c r="C180" s="5"/>
      <c r="D180" s="47"/>
      <c r="E180" s="5"/>
      <c r="F180" s="47"/>
      <c r="G180" s="5"/>
      <c r="H180" s="47"/>
      <c r="I180" s="5"/>
      <c r="J180" s="47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3:23" ht="12.75">
      <c r="C181" s="5"/>
      <c r="D181" s="47"/>
      <c r="E181" s="5"/>
      <c r="F181" s="47"/>
      <c r="G181" s="5"/>
      <c r="H181" s="47"/>
      <c r="I181" s="5"/>
      <c r="J181" s="47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3:23" ht="12.75">
      <c r="C182" s="5"/>
      <c r="D182" s="47"/>
      <c r="E182" s="5"/>
      <c r="F182" s="47"/>
      <c r="G182" s="5"/>
      <c r="H182" s="47"/>
      <c r="I182" s="5"/>
      <c r="J182" s="47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3:23" ht="12.75">
      <c r="C183" s="5"/>
      <c r="D183" s="47"/>
      <c r="E183" s="5"/>
      <c r="F183" s="47"/>
      <c r="G183" s="5"/>
      <c r="H183" s="47"/>
      <c r="I183" s="5"/>
      <c r="J183" s="47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3:23" ht="12.75">
      <c r="C184" s="5"/>
      <c r="D184" s="47"/>
      <c r="E184" s="5"/>
      <c r="F184" s="47"/>
      <c r="G184" s="5"/>
      <c r="H184" s="47"/>
      <c r="I184" s="5"/>
      <c r="J184" s="4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3:23" ht="12.75">
      <c r="C185" s="5"/>
      <c r="D185" s="47"/>
      <c r="E185" s="5"/>
      <c r="F185" s="47"/>
      <c r="G185" s="5"/>
      <c r="H185" s="47"/>
      <c r="I185" s="5"/>
      <c r="J185" s="47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3:23" ht="12.75">
      <c r="C186" s="5"/>
      <c r="D186" s="47"/>
      <c r="E186" s="5"/>
      <c r="F186" s="47"/>
      <c r="G186" s="5"/>
      <c r="H186" s="47"/>
      <c r="I186" s="5"/>
      <c r="J186" s="47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3:23" ht="12.75">
      <c r="C187" s="5"/>
      <c r="D187" s="47"/>
      <c r="E187" s="5"/>
      <c r="F187" s="47"/>
      <c r="G187" s="5"/>
      <c r="H187" s="47"/>
      <c r="I187" s="5"/>
      <c r="J187" s="47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3:23" ht="12.75">
      <c r="C188" s="5"/>
      <c r="D188" s="47"/>
      <c r="E188" s="5"/>
      <c r="F188" s="47"/>
      <c r="G188" s="5"/>
      <c r="H188" s="47"/>
      <c r="I188" s="5"/>
      <c r="J188" s="47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3:23" ht="12.75">
      <c r="C189" s="5"/>
      <c r="D189" s="47"/>
      <c r="E189" s="5"/>
      <c r="F189" s="47"/>
      <c r="G189" s="5"/>
      <c r="H189" s="47"/>
      <c r="I189" s="5"/>
      <c r="J189" s="47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3:23" ht="12.75">
      <c r="C190" s="5"/>
      <c r="D190" s="47"/>
      <c r="E190" s="5"/>
      <c r="F190" s="47"/>
      <c r="G190" s="5"/>
      <c r="H190" s="47"/>
      <c r="I190" s="5"/>
      <c r="J190" s="47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3:23" ht="12.75">
      <c r="C191" s="5"/>
      <c r="D191" s="47"/>
      <c r="E191" s="5"/>
      <c r="F191" s="47"/>
      <c r="G191" s="5"/>
      <c r="H191" s="47"/>
      <c r="I191" s="5"/>
      <c r="J191" s="47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3:23" ht="12.75">
      <c r="C192" s="5"/>
      <c r="D192" s="47"/>
      <c r="E192" s="5"/>
      <c r="F192" s="47"/>
      <c r="G192" s="5"/>
      <c r="H192" s="47"/>
      <c r="I192" s="5"/>
      <c r="J192" s="47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3:23" ht="12.75">
      <c r="C193" s="5"/>
      <c r="D193" s="47"/>
      <c r="E193" s="5"/>
      <c r="F193" s="47"/>
      <c r="G193" s="5"/>
      <c r="H193" s="47"/>
      <c r="I193" s="5"/>
      <c r="J193" s="47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3:23" ht="12.75">
      <c r="C194" s="5"/>
      <c r="D194" s="47"/>
      <c r="E194" s="5"/>
      <c r="F194" s="47"/>
      <c r="G194" s="5"/>
      <c r="H194" s="47"/>
      <c r="I194" s="5"/>
      <c r="J194" s="4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3:23" ht="12.75">
      <c r="C195" s="5"/>
      <c r="D195" s="47"/>
      <c r="E195" s="5"/>
      <c r="F195" s="47"/>
      <c r="G195" s="5"/>
      <c r="H195" s="47"/>
      <c r="I195" s="5"/>
      <c r="J195" s="47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3:23" ht="12.75">
      <c r="C196" s="5"/>
      <c r="D196" s="47"/>
      <c r="E196" s="5"/>
      <c r="F196" s="47"/>
      <c r="G196" s="5"/>
      <c r="H196" s="47"/>
      <c r="I196" s="5"/>
      <c r="J196" s="47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3:23" ht="12.75">
      <c r="C197" s="5"/>
      <c r="D197" s="47"/>
      <c r="E197" s="5"/>
      <c r="F197" s="47"/>
      <c r="G197" s="5"/>
      <c r="H197" s="47"/>
      <c r="I197" s="5"/>
      <c r="J197" s="47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3:23" ht="12.75">
      <c r="C198" s="5"/>
      <c r="D198" s="47"/>
      <c r="E198" s="5"/>
      <c r="F198" s="47"/>
      <c r="G198" s="5"/>
      <c r="H198" s="47"/>
      <c r="I198" s="5"/>
      <c r="J198" s="47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3:23" ht="12.75">
      <c r="C199" s="5"/>
      <c r="D199" s="47"/>
      <c r="E199" s="5"/>
      <c r="F199" s="47"/>
      <c r="G199" s="5"/>
      <c r="H199" s="47"/>
      <c r="I199" s="5"/>
      <c r="J199" s="47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3:23" ht="12.75">
      <c r="C200" s="5"/>
      <c r="D200" s="47"/>
      <c r="E200" s="5"/>
      <c r="F200" s="47"/>
      <c r="G200" s="5"/>
      <c r="H200" s="47"/>
      <c r="I200" s="5"/>
      <c r="J200" s="47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3:23" ht="12.75">
      <c r="C201" s="5"/>
      <c r="D201" s="47"/>
      <c r="E201" s="5"/>
      <c r="F201" s="47"/>
      <c r="G201" s="5"/>
      <c r="H201" s="47"/>
      <c r="I201" s="5"/>
      <c r="J201" s="47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3:23" ht="12.75">
      <c r="C202" s="5"/>
      <c r="D202" s="47"/>
      <c r="E202" s="5"/>
      <c r="F202" s="47"/>
      <c r="G202" s="5"/>
      <c r="H202" s="47"/>
      <c r="I202" s="5"/>
      <c r="J202" s="47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3:23" ht="12.75">
      <c r="C203" s="5"/>
      <c r="D203" s="47"/>
      <c r="E203" s="5"/>
      <c r="F203" s="47"/>
      <c r="G203" s="5"/>
      <c r="H203" s="47"/>
      <c r="I203" s="5"/>
      <c r="J203" s="47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3:23" ht="12.75">
      <c r="C204" s="5"/>
      <c r="D204" s="47"/>
      <c r="E204" s="5"/>
      <c r="F204" s="47"/>
      <c r="G204" s="5"/>
      <c r="H204" s="47"/>
      <c r="I204" s="5"/>
      <c r="J204" s="47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3:23" ht="12.75">
      <c r="C205" s="5"/>
      <c r="D205" s="47"/>
      <c r="E205" s="5"/>
      <c r="F205" s="47"/>
      <c r="G205" s="5"/>
      <c r="H205" s="47"/>
      <c r="I205" s="5"/>
      <c r="J205" s="47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3:23" ht="12.75">
      <c r="C206" s="5"/>
      <c r="D206" s="47"/>
      <c r="E206" s="5"/>
      <c r="F206" s="47"/>
      <c r="G206" s="5"/>
      <c r="H206" s="47"/>
      <c r="I206" s="5"/>
      <c r="J206" s="47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3:23" ht="12.75">
      <c r="C207" s="5"/>
      <c r="D207" s="47"/>
      <c r="E207" s="5"/>
      <c r="F207" s="47"/>
      <c r="G207" s="5"/>
      <c r="H207" s="47"/>
      <c r="I207" s="5"/>
      <c r="J207" s="4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3:23" ht="12.75">
      <c r="C208" s="5"/>
      <c r="D208" s="47"/>
      <c r="E208" s="5"/>
      <c r="F208" s="47"/>
      <c r="G208" s="5"/>
      <c r="H208" s="47"/>
      <c r="I208" s="5"/>
      <c r="J208" s="4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3:23" ht="12.75">
      <c r="C209" s="5"/>
      <c r="D209" s="47"/>
      <c r="E209" s="5"/>
      <c r="F209" s="47"/>
      <c r="G209" s="5"/>
      <c r="H209" s="47"/>
      <c r="I209" s="5"/>
      <c r="J209" s="47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3:23" ht="12.75">
      <c r="C210" s="5"/>
      <c r="D210" s="47"/>
      <c r="E210" s="5"/>
      <c r="F210" s="47"/>
      <c r="G210" s="5"/>
      <c r="H210" s="47"/>
      <c r="I210" s="5"/>
      <c r="J210" s="47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3:23" ht="12.75">
      <c r="C211" s="5"/>
      <c r="D211" s="47"/>
      <c r="E211" s="5"/>
      <c r="F211" s="47"/>
      <c r="G211" s="5"/>
      <c r="H211" s="47"/>
      <c r="I211" s="5"/>
      <c r="J211" s="47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3:23" ht="12.75">
      <c r="C212" s="5"/>
      <c r="D212" s="47"/>
      <c r="E212" s="5"/>
      <c r="F212" s="47"/>
      <c r="G212" s="5"/>
      <c r="H212" s="47"/>
      <c r="I212" s="5"/>
      <c r="J212" s="47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3:23" ht="12.75">
      <c r="C213" s="5"/>
      <c r="D213" s="47"/>
      <c r="E213" s="5"/>
      <c r="F213" s="47"/>
      <c r="G213" s="5"/>
      <c r="H213" s="47"/>
      <c r="I213" s="5"/>
      <c r="J213" s="47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3:23" ht="12.75">
      <c r="C214" s="5"/>
      <c r="D214" s="47"/>
      <c r="E214" s="5"/>
      <c r="F214" s="47"/>
      <c r="G214" s="5"/>
      <c r="H214" s="47"/>
      <c r="I214" s="5"/>
      <c r="J214" s="4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3:23" ht="12.75">
      <c r="C215" s="5"/>
      <c r="D215" s="47"/>
      <c r="E215" s="5"/>
      <c r="F215" s="47"/>
      <c r="G215" s="5"/>
      <c r="H215" s="47"/>
      <c r="I215" s="5"/>
      <c r="J215" s="4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3:23" ht="12.75">
      <c r="C216" s="5"/>
      <c r="D216" s="47"/>
      <c r="E216" s="5"/>
      <c r="F216" s="47"/>
      <c r="G216" s="5"/>
      <c r="H216" s="47"/>
      <c r="I216" s="5"/>
      <c r="J216" s="4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3:23" ht="12.75">
      <c r="C217" s="5"/>
      <c r="D217" s="47"/>
      <c r="E217" s="5"/>
      <c r="F217" s="47"/>
      <c r="G217" s="5"/>
      <c r="H217" s="47"/>
      <c r="I217" s="5"/>
      <c r="J217" s="4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3:23" ht="12.75">
      <c r="C218" s="5"/>
      <c r="D218" s="47"/>
      <c r="E218" s="5"/>
      <c r="F218" s="47"/>
      <c r="G218" s="5"/>
      <c r="H218" s="47"/>
      <c r="I218" s="5"/>
      <c r="J218" s="4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3:23" ht="12.75">
      <c r="C219" s="5"/>
      <c r="D219" s="47"/>
      <c r="E219" s="5"/>
      <c r="F219" s="47"/>
      <c r="G219" s="5"/>
      <c r="H219" s="47"/>
      <c r="I219" s="5"/>
      <c r="J219" s="47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3:23" ht="12.75">
      <c r="C220" s="5"/>
      <c r="D220" s="47"/>
      <c r="E220" s="5"/>
      <c r="F220" s="47"/>
      <c r="G220" s="5"/>
      <c r="H220" s="47"/>
      <c r="I220" s="5"/>
      <c r="J220" s="47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3:23" ht="12.75">
      <c r="C221" s="5"/>
      <c r="D221" s="47"/>
      <c r="E221" s="5"/>
      <c r="F221" s="47"/>
      <c r="G221" s="5"/>
      <c r="H221" s="47"/>
      <c r="I221" s="5"/>
      <c r="J221" s="4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3:23" ht="12.75">
      <c r="C222" s="5"/>
      <c r="D222" s="47"/>
      <c r="E222" s="5"/>
      <c r="F222" s="47"/>
      <c r="G222" s="5"/>
      <c r="H222" s="47"/>
      <c r="I222" s="5"/>
      <c r="J222" s="4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3:23" ht="12.75">
      <c r="C223" s="5"/>
      <c r="D223" s="47"/>
      <c r="E223" s="5"/>
      <c r="F223" s="47"/>
      <c r="G223" s="5"/>
      <c r="H223" s="47"/>
      <c r="I223" s="5"/>
      <c r="J223" s="4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3:23" ht="12.75">
      <c r="C224" s="5"/>
      <c r="D224" s="47"/>
      <c r="E224" s="5"/>
      <c r="F224" s="47"/>
      <c r="G224" s="5"/>
      <c r="H224" s="47"/>
      <c r="I224" s="5"/>
      <c r="J224" s="4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3:23" ht="12.75">
      <c r="C225" s="5"/>
      <c r="D225" s="47"/>
      <c r="E225" s="5"/>
      <c r="F225" s="47"/>
      <c r="G225" s="5"/>
      <c r="H225" s="47"/>
      <c r="I225" s="5"/>
      <c r="J225" s="4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3:23" ht="12.75">
      <c r="C226" s="5"/>
      <c r="D226" s="47"/>
      <c r="E226" s="5"/>
      <c r="F226" s="47"/>
      <c r="G226" s="5"/>
      <c r="H226" s="47"/>
      <c r="I226" s="5"/>
      <c r="J226" s="4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3:23" ht="12.75">
      <c r="C227" s="5"/>
      <c r="D227" s="47"/>
      <c r="E227" s="5"/>
      <c r="F227" s="47"/>
      <c r="G227" s="5"/>
      <c r="H227" s="47"/>
      <c r="I227" s="5"/>
      <c r="J227" s="4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3:23" ht="12.75">
      <c r="C228" s="5"/>
      <c r="D228" s="47"/>
      <c r="E228" s="5"/>
      <c r="F228" s="47"/>
      <c r="G228" s="5"/>
      <c r="H228" s="47"/>
      <c r="I228" s="5"/>
      <c r="J228" s="4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3:23" ht="12.75">
      <c r="C229" s="5"/>
      <c r="D229" s="47"/>
      <c r="E229" s="5"/>
      <c r="F229" s="47"/>
      <c r="G229" s="5"/>
      <c r="H229" s="47"/>
      <c r="I229" s="5"/>
      <c r="J229" s="4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3:23" ht="12.75">
      <c r="C230" s="5"/>
      <c r="D230" s="47"/>
      <c r="E230" s="5"/>
      <c r="F230" s="47"/>
      <c r="G230" s="5"/>
      <c r="H230" s="47"/>
      <c r="I230" s="5"/>
      <c r="J230" s="47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3:23" ht="12.75">
      <c r="C231" s="5"/>
      <c r="D231" s="47"/>
      <c r="E231" s="5"/>
      <c r="F231" s="47"/>
      <c r="G231" s="5"/>
      <c r="H231" s="47"/>
      <c r="I231" s="5"/>
      <c r="J231" s="47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3:23" ht="12.75">
      <c r="C232" s="5"/>
      <c r="D232" s="47"/>
      <c r="E232" s="5"/>
      <c r="F232" s="47"/>
      <c r="G232" s="5"/>
      <c r="H232" s="47"/>
      <c r="I232" s="5"/>
      <c r="J232" s="47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3:23" ht="12.75">
      <c r="C233" s="5"/>
      <c r="D233" s="47"/>
      <c r="E233" s="5"/>
      <c r="F233" s="47"/>
      <c r="G233" s="5"/>
      <c r="H233" s="47"/>
      <c r="I233" s="5"/>
      <c r="J233" s="47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3:23" ht="12.75">
      <c r="C234" s="5"/>
      <c r="D234" s="47"/>
      <c r="E234" s="5"/>
      <c r="F234" s="47"/>
      <c r="G234" s="5"/>
      <c r="H234" s="47"/>
      <c r="I234" s="5"/>
      <c r="J234" s="4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3:23" ht="12.75">
      <c r="C235" s="5"/>
      <c r="D235" s="47"/>
      <c r="E235" s="5"/>
      <c r="F235" s="47"/>
      <c r="G235" s="5"/>
      <c r="H235" s="47"/>
      <c r="I235" s="5"/>
      <c r="J235" s="47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3:23" ht="12.75">
      <c r="C236" s="5"/>
      <c r="D236" s="47"/>
      <c r="E236" s="5"/>
      <c r="F236" s="47"/>
      <c r="G236" s="5"/>
      <c r="H236" s="47"/>
      <c r="I236" s="5"/>
      <c r="J236" s="4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3:23" ht="12.75">
      <c r="C237" s="5"/>
      <c r="D237" s="47"/>
      <c r="E237" s="5"/>
      <c r="F237" s="47"/>
      <c r="G237" s="5"/>
      <c r="H237" s="47"/>
      <c r="I237" s="5"/>
      <c r="J237" s="4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3:23" ht="12.75">
      <c r="C238" s="5"/>
      <c r="D238" s="47"/>
      <c r="E238" s="5"/>
      <c r="F238" s="47"/>
      <c r="G238" s="5"/>
      <c r="H238" s="47"/>
      <c r="I238" s="5"/>
      <c r="J238" s="47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3:23" ht="12.75">
      <c r="C239" s="5"/>
      <c r="D239" s="47"/>
      <c r="E239" s="5"/>
      <c r="F239" s="47"/>
      <c r="G239" s="5"/>
      <c r="H239" s="47"/>
      <c r="I239" s="5"/>
      <c r="J239" s="47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3:23" ht="12.75">
      <c r="C240" s="5"/>
      <c r="D240" s="47"/>
      <c r="E240" s="5"/>
      <c r="F240" s="47"/>
      <c r="G240" s="5"/>
      <c r="H240" s="47"/>
      <c r="I240" s="5"/>
      <c r="J240" s="47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3:23" ht="12.75">
      <c r="C241" s="5"/>
      <c r="D241" s="47"/>
      <c r="E241" s="5"/>
      <c r="F241" s="47"/>
      <c r="G241" s="5"/>
      <c r="H241" s="47"/>
      <c r="I241" s="5"/>
      <c r="J241" s="47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3:23" ht="12.75">
      <c r="C242" s="5"/>
      <c r="D242" s="47"/>
      <c r="E242" s="5"/>
      <c r="F242" s="47"/>
      <c r="G242" s="5"/>
      <c r="H242" s="47"/>
      <c r="I242" s="5"/>
      <c r="J242" s="47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3:23" ht="12.75">
      <c r="C243" s="5"/>
      <c r="D243" s="47"/>
      <c r="E243" s="5"/>
      <c r="F243" s="47"/>
      <c r="G243" s="5"/>
      <c r="H243" s="47"/>
      <c r="I243" s="5"/>
      <c r="J243" s="4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3:23" ht="12.75">
      <c r="C244" s="5"/>
      <c r="D244" s="47"/>
      <c r="E244" s="5"/>
      <c r="F244" s="47"/>
      <c r="G244" s="5"/>
      <c r="H244" s="47"/>
      <c r="I244" s="5"/>
      <c r="J244" s="47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3:23" ht="12.75">
      <c r="C245" s="5"/>
      <c r="D245" s="47"/>
      <c r="E245" s="5"/>
      <c r="F245" s="47"/>
      <c r="G245" s="5"/>
      <c r="H245" s="47"/>
      <c r="I245" s="5"/>
      <c r="J245" s="47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3:23" ht="12.75">
      <c r="C246" s="5"/>
      <c r="D246" s="47"/>
      <c r="E246" s="5"/>
      <c r="F246" s="47"/>
      <c r="G246" s="5"/>
      <c r="H246" s="47"/>
      <c r="I246" s="5"/>
      <c r="J246" s="4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3:23" ht="12.75">
      <c r="C247" s="5"/>
      <c r="D247" s="47"/>
      <c r="E247" s="5"/>
      <c r="F247" s="47"/>
      <c r="G247" s="5"/>
      <c r="H247" s="47"/>
      <c r="I247" s="5"/>
      <c r="J247" s="47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3:23" ht="12.75">
      <c r="C248" s="5"/>
      <c r="D248" s="47"/>
      <c r="E248" s="5"/>
      <c r="F248" s="47"/>
      <c r="G248" s="5"/>
      <c r="H248" s="47"/>
      <c r="I248" s="5"/>
      <c r="J248" s="4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</sheetData>
  <autoFilter ref="A4:M119"/>
  <mergeCells count="7">
    <mergeCell ref="A120:B120"/>
    <mergeCell ref="A1:M2"/>
    <mergeCell ref="C3:D3"/>
    <mergeCell ref="E3:F3"/>
    <mergeCell ref="G3:H3"/>
    <mergeCell ref="I3:J3"/>
    <mergeCell ref="K3:M3"/>
  </mergeCells>
  <printOptions horizontalCentered="1"/>
  <pageMargins left="0.19652777777777777" right="0.19652777777777777" top="0.7875" bottom="0.39375" header="0.5118055555555556" footer="0.5118055555555556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33">
      <selection activeCell="C85" sqref="C85"/>
    </sheetView>
  </sheetViews>
  <sheetFormatPr defaultColWidth="9.140625" defaultRowHeight="12.75"/>
  <cols>
    <col min="1" max="1" width="30.00390625" style="0" customWidth="1"/>
    <col min="3" max="3" width="13.7109375" style="0" customWidth="1"/>
    <col min="5" max="5" width="12.28125" style="0" customWidth="1"/>
    <col min="7" max="7" width="11.7109375" style="0" customWidth="1"/>
  </cols>
  <sheetData>
    <row r="1" spans="1:7" ht="12.75">
      <c r="A1" s="53" t="s">
        <v>134</v>
      </c>
      <c r="B1" s="54" t="s">
        <v>130</v>
      </c>
      <c r="C1" s="54"/>
      <c r="D1" s="54" t="s">
        <v>131</v>
      </c>
      <c r="E1" s="54"/>
      <c r="F1" s="55" t="s">
        <v>132</v>
      </c>
      <c r="G1" s="56"/>
    </row>
    <row r="2" spans="1:7" ht="13.5" thickBot="1">
      <c r="A2" s="57"/>
      <c r="B2" s="58" t="s">
        <v>135</v>
      </c>
      <c r="C2" s="59" t="s">
        <v>136</v>
      </c>
      <c r="D2" s="58" t="s">
        <v>135</v>
      </c>
      <c r="E2" s="59" t="s">
        <v>136</v>
      </c>
      <c r="F2" s="58" t="s">
        <v>135</v>
      </c>
      <c r="G2" s="60" t="s">
        <v>136</v>
      </c>
    </row>
    <row r="3" spans="1:7" ht="12.75">
      <c r="A3" s="61" t="s">
        <v>13</v>
      </c>
      <c r="B3" s="62">
        <v>2280</v>
      </c>
      <c r="C3" s="63">
        <v>819.01</v>
      </c>
      <c r="D3" s="62">
        <v>2580</v>
      </c>
      <c r="E3" s="63">
        <v>911.97</v>
      </c>
      <c r="F3" s="62">
        <v>2780</v>
      </c>
      <c r="G3" s="64">
        <v>964.3</v>
      </c>
    </row>
    <row r="4" spans="1:7" ht="12.75">
      <c r="A4" s="65" t="s">
        <v>14</v>
      </c>
      <c r="B4" s="66">
        <v>2040</v>
      </c>
      <c r="C4" s="67">
        <v>739.34</v>
      </c>
      <c r="D4" s="66">
        <v>2430</v>
      </c>
      <c r="E4" s="67">
        <v>855.88</v>
      </c>
      <c r="F4" s="66">
        <v>2600</v>
      </c>
      <c r="G4" s="68">
        <v>891.35</v>
      </c>
    </row>
    <row r="5" spans="1:7" ht="12.75">
      <c r="A5" s="65" t="s">
        <v>15</v>
      </c>
      <c r="B5" s="66">
        <v>1979</v>
      </c>
      <c r="C5" s="67">
        <v>680.1</v>
      </c>
      <c r="D5" s="66">
        <v>1990</v>
      </c>
      <c r="E5" s="67">
        <v>683.94</v>
      </c>
      <c r="F5" s="66">
        <v>2449</v>
      </c>
      <c r="G5" s="68">
        <v>814.44</v>
      </c>
    </row>
    <row r="6" spans="1:7" ht="12.75">
      <c r="A6" s="65" t="s">
        <v>16</v>
      </c>
      <c r="B6" s="66">
        <v>2478</v>
      </c>
      <c r="C6" s="67">
        <v>869.87</v>
      </c>
      <c r="D6" s="66">
        <v>2043</v>
      </c>
      <c r="E6" s="67">
        <v>725.26</v>
      </c>
      <c r="F6" s="66">
        <v>2625</v>
      </c>
      <c r="G6" s="68">
        <v>891.31</v>
      </c>
    </row>
    <row r="7" spans="1:7" ht="12.75">
      <c r="A7" s="65" t="s">
        <v>17</v>
      </c>
      <c r="B7" s="66">
        <v>9535</v>
      </c>
      <c r="C7" s="80">
        <v>2570.76</v>
      </c>
      <c r="D7" s="66">
        <v>10856</v>
      </c>
      <c r="E7" s="67">
        <v>3518.92</v>
      </c>
      <c r="F7" s="66">
        <v>9784</v>
      </c>
      <c r="G7" s="68">
        <v>2732.17</v>
      </c>
    </row>
    <row r="8" spans="1:7" ht="12.75">
      <c r="A8" s="65" t="s">
        <v>18</v>
      </c>
      <c r="B8" s="66">
        <v>1580</v>
      </c>
      <c r="C8" s="67">
        <v>504.25</v>
      </c>
      <c r="D8" s="66">
        <v>2030</v>
      </c>
      <c r="E8" s="67">
        <v>666.95</v>
      </c>
      <c r="F8" s="66">
        <v>1400</v>
      </c>
      <c r="G8" s="68">
        <v>463.01</v>
      </c>
    </row>
    <row r="9" spans="1:7" ht="12.75">
      <c r="A9" s="65" t="s">
        <v>19</v>
      </c>
      <c r="B9" s="66">
        <v>1866</v>
      </c>
      <c r="C9" s="67">
        <v>626.24</v>
      </c>
      <c r="D9" s="66">
        <v>2010</v>
      </c>
      <c r="E9" s="67">
        <v>673.46</v>
      </c>
      <c r="F9" s="66">
        <v>2201</v>
      </c>
      <c r="G9" s="68">
        <v>712.14</v>
      </c>
    </row>
    <row r="10" spans="1:7" ht="12.75">
      <c r="A10" s="65" t="s">
        <v>21</v>
      </c>
      <c r="B10" s="66">
        <v>17917</v>
      </c>
      <c r="C10" s="67">
        <v>4608.29</v>
      </c>
      <c r="D10" s="66">
        <v>20296</v>
      </c>
      <c r="E10" s="67">
        <v>5518.01</v>
      </c>
      <c r="F10" s="66">
        <v>20271</v>
      </c>
      <c r="G10" s="68">
        <v>5728.28</v>
      </c>
    </row>
    <row r="11" spans="1:7" ht="12.75">
      <c r="A11" s="65" t="s">
        <v>22</v>
      </c>
      <c r="B11" s="66">
        <v>1511</v>
      </c>
      <c r="C11" s="67">
        <v>458.51</v>
      </c>
      <c r="D11" s="66">
        <v>1778</v>
      </c>
      <c r="E11" s="67">
        <v>499.82</v>
      </c>
      <c r="F11" s="66">
        <v>1869</v>
      </c>
      <c r="G11" s="68">
        <v>541.23</v>
      </c>
    </row>
    <row r="12" spans="1:7" ht="12.75">
      <c r="A12" s="65" t="s">
        <v>23</v>
      </c>
      <c r="B12" s="66">
        <v>3998</v>
      </c>
      <c r="C12" s="67">
        <v>1597.08</v>
      </c>
      <c r="D12" s="66">
        <v>4305</v>
      </c>
      <c r="E12" s="67">
        <v>1703.92</v>
      </c>
      <c r="F12" s="66">
        <v>4090</v>
      </c>
      <c r="G12" s="68">
        <v>1689.13</v>
      </c>
    </row>
    <row r="13" spans="1:7" ht="12.75">
      <c r="A13" s="65" t="s">
        <v>24</v>
      </c>
      <c r="B13" s="66">
        <v>2802</v>
      </c>
      <c r="C13" s="67">
        <v>1032.82</v>
      </c>
      <c r="D13" s="66">
        <v>3869</v>
      </c>
      <c r="E13" s="67">
        <v>1242.35</v>
      </c>
      <c r="F13" s="66">
        <v>3779</v>
      </c>
      <c r="G13" s="68">
        <v>1233.5</v>
      </c>
    </row>
    <row r="14" spans="1:7" ht="12.75">
      <c r="A14" s="65" t="s">
        <v>25</v>
      </c>
      <c r="B14" s="66">
        <v>27084</v>
      </c>
      <c r="C14" s="67">
        <v>8106.7</v>
      </c>
      <c r="D14" s="66">
        <v>33199</v>
      </c>
      <c r="E14" s="67">
        <v>10072.98</v>
      </c>
      <c r="F14" s="66">
        <v>30292</v>
      </c>
      <c r="G14" s="68">
        <v>11036.93</v>
      </c>
    </row>
    <row r="15" spans="1:7" ht="12.75">
      <c r="A15" s="65" t="s">
        <v>26</v>
      </c>
      <c r="B15" s="66">
        <v>4336</v>
      </c>
      <c r="C15" s="67">
        <v>2163.77</v>
      </c>
      <c r="D15" s="66">
        <v>5504</v>
      </c>
      <c r="E15" s="67">
        <v>2527.22</v>
      </c>
      <c r="F15" s="66">
        <v>5105</v>
      </c>
      <c r="G15" s="68">
        <v>2495.38</v>
      </c>
    </row>
    <row r="16" spans="1:7" ht="12.75">
      <c r="A16" s="65" t="s">
        <v>27</v>
      </c>
      <c r="B16" s="66">
        <v>1390</v>
      </c>
      <c r="C16" s="67">
        <v>597.87</v>
      </c>
      <c r="D16" s="66">
        <v>1300</v>
      </c>
      <c r="E16" s="67">
        <v>567.91</v>
      </c>
      <c r="F16" s="66">
        <v>820</v>
      </c>
      <c r="G16" s="68">
        <v>401.6</v>
      </c>
    </row>
    <row r="17" spans="1:7" ht="12.75">
      <c r="A17" s="65" t="s">
        <v>28</v>
      </c>
      <c r="B17" s="66">
        <v>3620</v>
      </c>
      <c r="C17" s="67">
        <v>1739.27</v>
      </c>
      <c r="D17" s="66">
        <v>4920</v>
      </c>
      <c r="E17" s="67">
        <v>1772.87</v>
      </c>
      <c r="F17" s="66">
        <v>4000</v>
      </c>
      <c r="G17" s="68">
        <v>1441.36</v>
      </c>
    </row>
    <row r="18" spans="1:7" ht="12.75">
      <c r="A18" s="65" t="s">
        <v>29</v>
      </c>
      <c r="B18" s="66">
        <v>11048</v>
      </c>
      <c r="C18" s="67">
        <v>4671.46</v>
      </c>
      <c r="D18" s="66">
        <v>17462</v>
      </c>
      <c r="E18" s="67">
        <v>7850.69</v>
      </c>
      <c r="F18" s="66">
        <v>17224</v>
      </c>
      <c r="G18" s="68">
        <v>7582.97</v>
      </c>
    </row>
    <row r="19" spans="1:7" ht="12.75">
      <c r="A19" s="65" t="s">
        <v>30</v>
      </c>
      <c r="B19" s="66">
        <v>3424</v>
      </c>
      <c r="C19" s="67">
        <v>1220.61</v>
      </c>
      <c r="D19" s="66">
        <v>4560</v>
      </c>
      <c r="E19" s="67">
        <v>1435.79</v>
      </c>
      <c r="F19" s="66">
        <v>5549</v>
      </c>
      <c r="G19" s="68">
        <v>1640.23</v>
      </c>
    </row>
    <row r="20" spans="1:7" ht="12.75">
      <c r="A20" s="65" t="s">
        <v>31</v>
      </c>
      <c r="B20" s="66">
        <v>2397</v>
      </c>
      <c r="C20" s="67">
        <v>802.38</v>
      </c>
      <c r="D20" s="66">
        <v>2554</v>
      </c>
      <c r="E20" s="67">
        <v>853.98</v>
      </c>
      <c r="F20" s="66">
        <v>2961</v>
      </c>
      <c r="G20" s="68">
        <v>959.41</v>
      </c>
    </row>
    <row r="21" spans="1:7" ht="12.75">
      <c r="A21" s="65" t="s">
        <v>32</v>
      </c>
      <c r="B21" s="66">
        <v>1455</v>
      </c>
      <c r="C21" s="67">
        <v>536.22</v>
      </c>
      <c r="D21" s="66">
        <v>1020</v>
      </c>
      <c r="E21" s="67">
        <v>375.95</v>
      </c>
      <c r="F21" s="66">
        <v>1253</v>
      </c>
      <c r="G21" s="68">
        <v>448.46</v>
      </c>
    </row>
    <row r="22" spans="1:7" ht="12.75">
      <c r="A22" s="65" t="s">
        <v>33</v>
      </c>
      <c r="B22" s="66">
        <v>3690</v>
      </c>
      <c r="C22" s="67">
        <v>1418.39</v>
      </c>
      <c r="D22" s="66">
        <v>3813</v>
      </c>
      <c r="E22" s="67">
        <v>1482.56</v>
      </c>
      <c r="F22" s="66">
        <v>4121</v>
      </c>
      <c r="G22" s="68">
        <v>1558.31</v>
      </c>
    </row>
    <row r="23" spans="1:7" ht="12.75">
      <c r="A23" s="65" t="s">
        <v>34</v>
      </c>
      <c r="B23" s="66">
        <v>3445</v>
      </c>
      <c r="C23" s="67">
        <v>1110.41</v>
      </c>
      <c r="D23" s="66">
        <v>3516</v>
      </c>
      <c r="E23" s="67">
        <v>1108.21</v>
      </c>
      <c r="F23" s="66">
        <v>4365</v>
      </c>
      <c r="G23" s="68">
        <v>1733.96</v>
      </c>
    </row>
    <row r="24" spans="1:7" ht="12.75">
      <c r="A24" s="65" t="s">
        <v>35</v>
      </c>
      <c r="B24" s="66">
        <v>4613</v>
      </c>
      <c r="C24" s="67">
        <v>4200.22</v>
      </c>
      <c r="D24" s="66">
        <v>5627</v>
      </c>
      <c r="E24" s="67">
        <v>4658.78</v>
      </c>
      <c r="F24" s="66">
        <v>5566</v>
      </c>
      <c r="G24" s="68">
        <v>4746.56</v>
      </c>
    </row>
    <row r="25" spans="1:7" ht="12.75">
      <c r="A25" s="65" t="s">
        <v>36</v>
      </c>
      <c r="B25" s="66">
        <v>3620</v>
      </c>
      <c r="C25" s="67">
        <v>1255.27</v>
      </c>
      <c r="D25" s="66">
        <v>3420</v>
      </c>
      <c r="E25" s="67">
        <v>1186.21</v>
      </c>
      <c r="F25" s="66">
        <v>3880</v>
      </c>
      <c r="G25" s="68">
        <v>1310.93</v>
      </c>
    </row>
    <row r="26" spans="1:7" ht="12.75">
      <c r="A26" s="65" t="s">
        <v>37</v>
      </c>
      <c r="B26" s="66">
        <v>106870</v>
      </c>
      <c r="C26" s="67">
        <v>29603.75</v>
      </c>
      <c r="D26" s="66">
        <v>101234</v>
      </c>
      <c r="E26" s="67">
        <v>30147.6</v>
      </c>
      <c r="F26" s="66">
        <v>103933</v>
      </c>
      <c r="G26" s="68">
        <v>31322.33</v>
      </c>
    </row>
    <row r="27" spans="1:7" ht="12.75">
      <c r="A27" s="65" t="s">
        <v>38</v>
      </c>
      <c r="B27" s="66">
        <v>2166</v>
      </c>
      <c r="C27" s="67">
        <v>710.69</v>
      </c>
      <c r="D27" s="66">
        <v>2671</v>
      </c>
      <c r="E27" s="67">
        <v>862.4</v>
      </c>
      <c r="F27" s="66">
        <v>2913</v>
      </c>
      <c r="G27" s="68">
        <v>922.93</v>
      </c>
    </row>
    <row r="28" spans="1:7" ht="12.75">
      <c r="A28" s="65" t="s">
        <v>39</v>
      </c>
      <c r="B28" s="66">
        <v>1261</v>
      </c>
      <c r="C28" s="67">
        <v>533.93</v>
      </c>
      <c r="D28" s="66">
        <v>1352</v>
      </c>
      <c r="E28" s="67">
        <v>559.71</v>
      </c>
      <c r="F28" s="66">
        <v>1546</v>
      </c>
      <c r="G28" s="68">
        <v>607.46</v>
      </c>
    </row>
    <row r="29" spans="1:7" ht="12.75">
      <c r="A29" s="65" t="s">
        <v>40</v>
      </c>
      <c r="B29" s="66">
        <v>24648</v>
      </c>
      <c r="C29" s="67">
        <v>6662.63</v>
      </c>
      <c r="D29" s="66">
        <v>26102</v>
      </c>
      <c r="E29" s="67">
        <v>8228.86</v>
      </c>
      <c r="F29" s="66">
        <v>28865</v>
      </c>
      <c r="G29" s="68">
        <v>9459.43</v>
      </c>
    </row>
    <row r="30" spans="1:7" ht="12.75">
      <c r="A30" s="65" t="s">
        <v>41</v>
      </c>
      <c r="B30" s="66">
        <v>5374</v>
      </c>
      <c r="C30" s="67">
        <v>1849.56</v>
      </c>
      <c r="D30" s="66">
        <v>5023</v>
      </c>
      <c r="E30" s="67">
        <v>1736.31</v>
      </c>
      <c r="F30" s="66">
        <v>6243</v>
      </c>
      <c r="G30" s="68">
        <v>2066.7</v>
      </c>
    </row>
    <row r="31" spans="1:7" ht="12.75">
      <c r="A31" s="65" t="s">
        <v>42</v>
      </c>
      <c r="B31" s="66">
        <v>2161</v>
      </c>
      <c r="C31" s="67">
        <v>772.87</v>
      </c>
      <c r="D31" s="66">
        <v>2562</v>
      </c>
      <c r="E31" s="67">
        <v>843.79</v>
      </c>
      <c r="F31" s="66">
        <v>2654</v>
      </c>
      <c r="G31" s="68">
        <v>863.82</v>
      </c>
    </row>
    <row r="32" spans="1:7" ht="12.75">
      <c r="A32" s="65" t="s">
        <v>43</v>
      </c>
      <c r="B32" s="66">
        <v>3336</v>
      </c>
      <c r="C32" s="67">
        <v>1338.18</v>
      </c>
      <c r="D32" s="66">
        <v>3413</v>
      </c>
      <c r="E32" s="67">
        <v>1394.64</v>
      </c>
      <c r="F32" s="66">
        <v>3521</v>
      </c>
      <c r="G32" s="68">
        <v>1434.26</v>
      </c>
    </row>
    <row r="33" spans="1:7" ht="12.75">
      <c r="A33" s="65" t="s">
        <v>44</v>
      </c>
      <c r="B33" s="66">
        <v>23701</v>
      </c>
      <c r="C33" s="67">
        <v>6323.81</v>
      </c>
      <c r="D33" s="66">
        <v>25669</v>
      </c>
      <c r="E33" s="67">
        <v>7915.44</v>
      </c>
      <c r="F33" s="66">
        <v>24437</v>
      </c>
      <c r="G33" s="68">
        <v>6799.15</v>
      </c>
    </row>
    <row r="34" spans="1:7" ht="12.75">
      <c r="A34" s="65" t="s">
        <v>45</v>
      </c>
      <c r="B34" s="66">
        <v>3188</v>
      </c>
      <c r="C34" s="67">
        <v>863.84</v>
      </c>
      <c r="D34" s="66">
        <v>3751</v>
      </c>
      <c r="E34" s="67">
        <v>1364.1</v>
      </c>
      <c r="F34" s="66">
        <v>3655</v>
      </c>
      <c r="G34" s="68">
        <v>996.34</v>
      </c>
    </row>
    <row r="35" spans="1:7" ht="12.75">
      <c r="A35" s="65" t="s">
        <v>46</v>
      </c>
      <c r="B35" s="66">
        <v>2230</v>
      </c>
      <c r="C35" s="67">
        <v>777.78</v>
      </c>
      <c r="D35" s="66">
        <v>2570</v>
      </c>
      <c r="E35" s="67">
        <v>874.23</v>
      </c>
      <c r="F35" s="66">
        <v>2610</v>
      </c>
      <c r="G35" s="68">
        <v>868.43</v>
      </c>
    </row>
    <row r="36" spans="1:7" ht="12.75">
      <c r="A36" s="65" t="s">
        <v>47</v>
      </c>
      <c r="B36" s="66">
        <v>5597</v>
      </c>
      <c r="C36" s="67">
        <v>2009.64</v>
      </c>
      <c r="D36" s="66">
        <v>5289</v>
      </c>
      <c r="E36" s="67">
        <v>2021.25</v>
      </c>
      <c r="F36" s="66">
        <v>5412</v>
      </c>
      <c r="G36" s="68">
        <v>2073.59</v>
      </c>
    </row>
    <row r="37" spans="1:7" ht="12.75">
      <c r="A37" s="65" t="s">
        <v>48</v>
      </c>
      <c r="B37" s="66">
        <v>2194</v>
      </c>
      <c r="C37" s="67">
        <v>1133.24</v>
      </c>
      <c r="D37" s="66">
        <v>2747</v>
      </c>
      <c r="E37" s="67">
        <v>1275.88</v>
      </c>
      <c r="F37" s="66">
        <v>2563</v>
      </c>
      <c r="G37" s="68">
        <v>1262.77</v>
      </c>
    </row>
    <row r="38" spans="1:7" ht="12.75">
      <c r="A38" s="65" t="s">
        <v>49</v>
      </c>
      <c r="B38" s="66">
        <v>2790</v>
      </c>
      <c r="C38" s="67">
        <v>1001.54</v>
      </c>
      <c r="D38" s="66">
        <v>2340</v>
      </c>
      <c r="E38" s="67">
        <v>851.02</v>
      </c>
      <c r="F38" s="66">
        <v>3010</v>
      </c>
      <c r="G38" s="68">
        <v>1040.94</v>
      </c>
    </row>
    <row r="39" spans="1:7" ht="12.75">
      <c r="A39" s="65" t="s">
        <v>50</v>
      </c>
      <c r="B39" s="66">
        <v>1389</v>
      </c>
      <c r="C39" s="67">
        <v>735.63</v>
      </c>
      <c r="D39" s="66">
        <v>1574</v>
      </c>
      <c r="E39" s="67">
        <v>823.03</v>
      </c>
      <c r="F39" s="66">
        <v>1495</v>
      </c>
      <c r="G39" s="68">
        <v>764.6</v>
      </c>
    </row>
    <row r="40" spans="1:7" ht="12.75">
      <c r="A40" s="65" t="s">
        <v>51</v>
      </c>
      <c r="B40" s="66">
        <v>5412</v>
      </c>
      <c r="C40" s="67">
        <v>1840.83</v>
      </c>
      <c r="D40" s="66">
        <v>6560</v>
      </c>
      <c r="E40" s="67">
        <v>2097.79</v>
      </c>
      <c r="F40" s="66">
        <v>7052</v>
      </c>
      <c r="G40" s="68">
        <v>2307.25</v>
      </c>
    </row>
    <row r="41" spans="1:7" ht="12.75">
      <c r="A41" s="65" t="s">
        <v>52</v>
      </c>
      <c r="B41" s="66">
        <v>1278</v>
      </c>
      <c r="C41" s="67">
        <v>419.23</v>
      </c>
      <c r="D41" s="66">
        <v>1555</v>
      </c>
      <c r="E41" s="67">
        <v>510.2</v>
      </c>
      <c r="F41" s="66">
        <v>1735</v>
      </c>
      <c r="G41" s="68">
        <v>552.02</v>
      </c>
    </row>
    <row r="42" spans="1:7" ht="12.75">
      <c r="A42" s="65" t="s">
        <v>53</v>
      </c>
      <c r="B42" s="66">
        <v>1870</v>
      </c>
      <c r="C42" s="67">
        <v>613.57</v>
      </c>
      <c r="D42" s="66">
        <v>1670</v>
      </c>
      <c r="E42" s="67">
        <v>547.39</v>
      </c>
      <c r="F42" s="66">
        <v>2140</v>
      </c>
      <c r="G42" s="68">
        <v>678.03</v>
      </c>
    </row>
    <row r="43" spans="1:7" ht="12.75">
      <c r="A43" s="65" t="s">
        <v>54</v>
      </c>
      <c r="B43" s="66">
        <v>6010</v>
      </c>
      <c r="C43" s="67">
        <v>2027.06</v>
      </c>
      <c r="D43" s="66">
        <v>6463</v>
      </c>
      <c r="E43" s="67">
        <v>3074.47</v>
      </c>
      <c r="F43" s="66">
        <v>6441</v>
      </c>
      <c r="G43" s="68">
        <v>2960.07</v>
      </c>
    </row>
    <row r="44" spans="1:7" ht="12.75">
      <c r="A44" s="65" t="s">
        <v>55</v>
      </c>
      <c r="B44" s="66">
        <v>2842</v>
      </c>
      <c r="C44" s="67">
        <v>987.07</v>
      </c>
      <c r="D44" s="66">
        <v>3099</v>
      </c>
      <c r="E44" s="67">
        <v>1070.95</v>
      </c>
      <c r="F44" s="66">
        <v>2085</v>
      </c>
      <c r="G44" s="68">
        <v>718.31</v>
      </c>
    </row>
    <row r="45" spans="1:7" ht="12.75">
      <c r="A45" s="65" t="s">
        <v>56</v>
      </c>
      <c r="B45" s="66">
        <v>1582</v>
      </c>
      <c r="C45" s="67">
        <v>602</v>
      </c>
      <c r="D45" s="66">
        <v>1722</v>
      </c>
      <c r="E45" s="67">
        <v>642.56</v>
      </c>
      <c r="F45" s="66">
        <v>1936</v>
      </c>
      <c r="G45" s="68">
        <v>693.46</v>
      </c>
    </row>
    <row r="46" spans="1:7" ht="12.75">
      <c r="A46" s="65" t="s">
        <v>57</v>
      </c>
      <c r="B46" s="66">
        <v>5515</v>
      </c>
      <c r="C46" s="67">
        <v>2039.37</v>
      </c>
      <c r="D46" s="66">
        <v>6212</v>
      </c>
      <c r="E46" s="67">
        <v>2042.85</v>
      </c>
      <c r="F46" s="66">
        <v>6540</v>
      </c>
      <c r="G46" s="68">
        <v>2681.67</v>
      </c>
    </row>
    <row r="47" spans="1:7" ht="12.75">
      <c r="A47" s="65" t="s">
        <v>58</v>
      </c>
      <c r="B47" s="66">
        <v>3766</v>
      </c>
      <c r="C47" s="67">
        <v>923.65</v>
      </c>
      <c r="D47" s="66">
        <v>3948</v>
      </c>
      <c r="E47" s="67">
        <v>1212.85</v>
      </c>
      <c r="F47" s="66">
        <v>3912</v>
      </c>
      <c r="G47" s="68">
        <v>1145.15</v>
      </c>
    </row>
    <row r="48" spans="1:7" ht="12.75">
      <c r="A48" s="65" t="s">
        <v>59</v>
      </c>
      <c r="B48" s="66">
        <v>2520</v>
      </c>
      <c r="C48" s="67">
        <v>880.67</v>
      </c>
      <c r="D48" s="66">
        <v>2360</v>
      </c>
      <c r="E48" s="67">
        <v>811.37</v>
      </c>
      <c r="F48" s="66">
        <v>2720</v>
      </c>
      <c r="G48" s="68">
        <v>913.76</v>
      </c>
    </row>
    <row r="49" spans="1:7" ht="12.75">
      <c r="A49" s="65" t="s">
        <v>60</v>
      </c>
      <c r="B49" s="66">
        <v>4010</v>
      </c>
      <c r="C49" s="67">
        <v>1383.94</v>
      </c>
      <c r="D49" s="66">
        <v>5130</v>
      </c>
      <c r="E49" s="67">
        <v>1716.57</v>
      </c>
      <c r="F49" s="66">
        <v>4880</v>
      </c>
      <c r="G49" s="68">
        <v>1612.01</v>
      </c>
    </row>
    <row r="50" spans="1:7" ht="12.75">
      <c r="A50" s="65" t="s">
        <v>61</v>
      </c>
      <c r="B50" s="66">
        <v>5135</v>
      </c>
      <c r="C50" s="67">
        <v>1880.44</v>
      </c>
      <c r="D50" s="66">
        <v>6519</v>
      </c>
      <c r="E50" s="67">
        <v>3999.04</v>
      </c>
      <c r="F50" s="66">
        <v>5996</v>
      </c>
      <c r="G50" s="68">
        <v>3231.63</v>
      </c>
    </row>
    <row r="51" spans="1:7" ht="12.75">
      <c r="A51" s="65" t="s">
        <v>62</v>
      </c>
      <c r="B51" s="66">
        <v>2201</v>
      </c>
      <c r="C51" s="67">
        <v>843.91</v>
      </c>
      <c r="D51" s="66">
        <v>1984</v>
      </c>
      <c r="E51" s="67">
        <v>768.6</v>
      </c>
      <c r="F51" s="66">
        <v>2070</v>
      </c>
      <c r="G51" s="68">
        <v>776.22</v>
      </c>
    </row>
    <row r="52" spans="1:7" ht="12.75">
      <c r="A52" s="65" t="s">
        <v>63</v>
      </c>
      <c r="B52" s="66">
        <v>2125</v>
      </c>
      <c r="C52" s="67">
        <v>747.47</v>
      </c>
      <c r="D52" s="66">
        <v>2283</v>
      </c>
      <c r="E52" s="67">
        <v>795.1</v>
      </c>
      <c r="F52" s="66">
        <v>2397</v>
      </c>
      <c r="G52" s="68">
        <v>807.96</v>
      </c>
    </row>
    <row r="53" spans="1:7" ht="12.75">
      <c r="A53" s="65" t="s">
        <v>64</v>
      </c>
      <c r="B53" s="66">
        <v>2120</v>
      </c>
      <c r="C53" s="67">
        <v>695.6</v>
      </c>
      <c r="D53" s="66">
        <v>1800</v>
      </c>
      <c r="E53" s="67">
        <v>590.01</v>
      </c>
      <c r="F53" s="66">
        <v>2300</v>
      </c>
      <c r="G53" s="68">
        <v>728.72</v>
      </c>
    </row>
    <row r="54" spans="1:7" ht="12.75">
      <c r="A54" s="65" t="s">
        <v>65</v>
      </c>
      <c r="B54" s="66">
        <v>23841</v>
      </c>
      <c r="C54" s="67">
        <v>6788.56</v>
      </c>
      <c r="D54" s="66">
        <v>24442</v>
      </c>
      <c r="E54" s="67">
        <v>7988.53</v>
      </c>
      <c r="F54" s="66">
        <v>24212</v>
      </c>
      <c r="G54" s="68">
        <v>7173.85</v>
      </c>
    </row>
    <row r="55" spans="1:7" ht="12.75">
      <c r="A55" s="65" t="s">
        <v>66</v>
      </c>
      <c r="B55" s="66">
        <v>3236</v>
      </c>
      <c r="C55" s="67">
        <v>1088.82</v>
      </c>
      <c r="D55" s="66">
        <v>3435</v>
      </c>
      <c r="E55" s="67">
        <v>1022.59</v>
      </c>
      <c r="F55" s="66">
        <v>3503</v>
      </c>
      <c r="G55" s="68">
        <v>1055.01</v>
      </c>
    </row>
    <row r="56" spans="1:7" ht="12.75">
      <c r="A56" s="65" t="s">
        <v>67</v>
      </c>
      <c r="B56" s="66">
        <v>4182</v>
      </c>
      <c r="C56" s="67">
        <v>3202.47</v>
      </c>
      <c r="D56" s="66">
        <v>4346</v>
      </c>
      <c r="E56" s="67">
        <v>3392.97</v>
      </c>
      <c r="F56" s="66">
        <v>4469</v>
      </c>
      <c r="G56" s="68">
        <v>3488.31</v>
      </c>
    </row>
    <row r="57" spans="1:7" ht="12.75">
      <c r="A57" s="65" t="s">
        <v>68</v>
      </c>
      <c r="B57" s="66">
        <v>2900</v>
      </c>
      <c r="C57" s="67">
        <v>1008.94</v>
      </c>
      <c r="D57" s="66">
        <v>1700</v>
      </c>
      <c r="E57" s="67">
        <v>611.39</v>
      </c>
      <c r="F57" s="66">
        <v>2480</v>
      </c>
      <c r="G57" s="68">
        <v>841.2</v>
      </c>
    </row>
    <row r="58" spans="1:7" ht="12.75">
      <c r="A58" s="65" t="s">
        <v>69</v>
      </c>
      <c r="B58" s="66">
        <v>2140</v>
      </c>
      <c r="C58" s="67">
        <v>761.02</v>
      </c>
      <c r="D58" s="66">
        <v>1904</v>
      </c>
      <c r="E58" s="67">
        <v>673.78</v>
      </c>
      <c r="F58" s="66">
        <v>2290</v>
      </c>
      <c r="G58" s="68">
        <v>782.39</v>
      </c>
    </row>
    <row r="59" spans="1:7" ht="12.75">
      <c r="A59" s="65" t="s">
        <v>70</v>
      </c>
      <c r="B59" s="66">
        <v>3345</v>
      </c>
      <c r="C59" s="67">
        <v>1097.77</v>
      </c>
      <c r="D59" s="66">
        <v>3718</v>
      </c>
      <c r="E59" s="67">
        <v>1168.69</v>
      </c>
      <c r="F59" s="66">
        <v>3756</v>
      </c>
      <c r="G59" s="68">
        <v>1200.64</v>
      </c>
    </row>
    <row r="60" spans="1:7" ht="12.75">
      <c r="A60" s="65" t="s">
        <v>71</v>
      </c>
      <c r="B60" s="66">
        <v>3811</v>
      </c>
      <c r="C60" s="67">
        <v>1252.43</v>
      </c>
      <c r="D60" s="66">
        <v>4284</v>
      </c>
      <c r="E60" s="67">
        <v>1351.77</v>
      </c>
      <c r="F60" s="66">
        <v>3754</v>
      </c>
      <c r="G60" s="68">
        <v>1226.49</v>
      </c>
    </row>
    <row r="61" spans="1:7" ht="12.75">
      <c r="A61" s="65" t="s">
        <v>72</v>
      </c>
      <c r="B61" s="66">
        <v>9079</v>
      </c>
      <c r="C61" s="67">
        <v>2351.55</v>
      </c>
      <c r="D61" s="66">
        <v>10458</v>
      </c>
      <c r="E61" s="67">
        <v>4101.39</v>
      </c>
      <c r="F61" s="66">
        <v>11125</v>
      </c>
      <c r="G61" s="68">
        <v>4034.54</v>
      </c>
    </row>
    <row r="62" spans="1:7" ht="12.75">
      <c r="A62" s="65" t="s">
        <v>73</v>
      </c>
      <c r="B62" s="66">
        <v>7540</v>
      </c>
      <c r="C62" s="67">
        <v>2334.82</v>
      </c>
      <c r="D62" s="66">
        <v>9296</v>
      </c>
      <c r="E62" s="67">
        <v>3194.59</v>
      </c>
      <c r="F62" s="66">
        <v>9637</v>
      </c>
      <c r="G62" s="68">
        <v>3408.84</v>
      </c>
    </row>
    <row r="63" spans="1:7" ht="12.75">
      <c r="A63" s="65" t="s">
        <v>74</v>
      </c>
      <c r="B63" s="66">
        <v>39440</v>
      </c>
      <c r="C63" s="67">
        <v>11751.23</v>
      </c>
      <c r="D63" s="66">
        <v>39540</v>
      </c>
      <c r="E63" s="67">
        <v>13558.3</v>
      </c>
      <c r="F63" s="66">
        <v>41494</v>
      </c>
      <c r="G63" s="68">
        <v>14347.64</v>
      </c>
    </row>
    <row r="64" spans="1:7" ht="12.75">
      <c r="A64" s="65" t="s">
        <v>75</v>
      </c>
      <c r="B64" s="66">
        <v>22338</v>
      </c>
      <c r="C64" s="67">
        <v>6390.54</v>
      </c>
      <c r="D64" s="66">
        <v>25838</v>
      </c>
      <c r="E64" s="67">
        <v>7172.16</v>
      </c>
      <c r="F64" s="66">
        <v>25908</v>
      </c>
      <c r="G64" s="68">
        <v>7296.66</v>
      </c>
    </row>
    <row r="65" spans="1:7" ht="12.75">
      <c r="A65" s="65" t="s">
        <v>76</v>
      </c>
      <c r="B65" s="66">
        <v>9868</v>
      </c>
      <c r="C65" s="67">
        <v>2822.37</v>
      </c>
      <c r="D65" s="66">
        <v>10782</v>
      </c>
      <c r="E65" s="67">
        <v>3064.92</v>
      </c>
      <c r="F65" s="66">
        <v>10862</v>
      </c>
      <c r="G65" s="68">
        <v>3084.04</v>
      </c>
    </row>
    <row r="66" spans="1:7" ht="12.75">
      <c r="A66" s="65" t="s">
        <v>77</v>
      </c>
      <c r="B66" s="66">
        <v>1722</v>
      </c>
      <c r="C66" s="67">
        <v>1032.96</v>
      </c>
      <c r="D66" s="66">
        <v>1753</v>
      </c>
      <c r="E66" s="67">
        <v>1075.27</v>
      </c>
      <c r="F66" s="66">
        <v>1876</v>
      </c>
      <c r="G66" s="68">
        <v>1117.76</v>
      </c>
    </row>
    <row r="67" spans="1:7" ht="12.75">
      <c r="A67" s="65" t="s">
        <v>78</v>
      </c>
      <c r="B67" s="66">
        <v>4059</v>
      </c>
      <c r="C67" s="67">
        <v>1470.84</v>
      </c>
      <c r="D67" s="66">
        <v>3936</v>
      </c>
      <c r="E67" s="67">
        <v>1490.98</v>
      </c>
      <c r="F67" s="66">
        <v>4182</v>
      </c>
      <c r="G67" s="68">
        <v>1555.48</v>
      </c>
    </row>
    <row r="68" spans="1:7" ht="12.75">
      <c r="A68" s="65" t="s">
        <v>79</v>
      </c>
      <c r="B68" s="66">
        <v>8080</v>
      </c>
      <c r="C68" s="67">
        <v>2771.35</v>
      </c>
      <c r="D68" s="66">
        <v>6640</v>
      </c>
      <c r="E68" s="67">
        <v>2294.97</v>
      </c>
      <c r="F68" s="66">
        <v>8400</v>
      </c>
      <c r="G68" s="68">
        <v>2783.2</v>
      </c>
    </row>
    <row r="69" spans="1:7" ht="12.75">
      <c r="A69" s="65" t="s">
        <v>80</v>
      </c>
      <c r="B69" s="66">
        <v>2080</v>
      </c>
      <c r="C69" s="67">
        <v>730.55</v>
      </c>
      <c r="D69" s="66">
        <v>2130</v>
      </c>
      <c r="E69" s="67">
        <v>744.61</v>
      </c>
      <c r="F69" s="66">
        <v>2390</v>
      </c>
      <c r="G69" s="68">
        <v>803.66</v>
      </c>
    </row>
    <row r="70" spans="1:7" ht="12.75">
      <c r="A70" s="65" t="s">
        <v>81</v>
      </c>
      <c r="B70" s="66">
        <v>1104</v>
      </c>
      <c r="C70" s="67">
        <v>390.93</v>
      </c>
      <c r="D70" s="66">
        <v>1256</v>
      </c>
      <c r="E70" s="67">
        <v>432.81</v>
      </c>
      <c r="F70" s="66">
        <v>1301</v>
      </c>
      <c r="G70" s="68">
        <v>439.91</v>
      </c>
    </row>
    <row r="71" spans="1:7" ht="12.75">
      <c r="A71" s="65" t="s">
        <v>82</v>
      </c>
      <c r="B71" s="66">
        <v>2691</v>
      </c>
      <c r="C71" s="67">
        <v>1237.55</v>
      </c>
      <c r="D71" s="66">
        <v>3198</v>
      </c>
      <c r="E71" s="67">
        <v>1371.31</v>
      </c>
      <c r="F71" s="66">
        <v>2814</v>
      </c>
      <c r="G71" s="68">
        <v>1322</v>
      </c>
    </row>
    <row r="72" spans="1:7" ht="12.75">
      <c r="A72" s="65" t="s">
        <v>83</v>
      </c>
      <c r="B72" s="66">
        <v>2210</v>
      </c>
      <c r="C72" s="67">
        <v>796.47</v>
      </c>
      <c r="D72" s="66">
        <v>1770</v>
      </c>
      <c r="E72" s="67">
        <v>629.89</v>
      </c>
      <c r="F72" s="66">
        <v>2900</v>
      </c>
      <c r="G72" s="68">
        <v>1013.73</v>
      </c>
    </row>
    <row r="73" spans="1:7" ht="12.75">
      <c r="A73" s="65" t="s">
        <v>133</v>
      </c>
      <c r="B73" s="66">
        <v>2873</v>
      </c>
      <c r="C73" s="67">
        <v>870.26</v>
      </c>
      <c r="D73" s="66">
        <v>3173</v>
      </c>
      <c r="E73" s="67">
        <v>945.48</v>
      </c>
      <c r="F73" s="66">
        <v>3362</v>
      </c>
      <c r="G73" s="68">
        <v>1210.53</v>
      </c>
    </row>
    <row r="74" spans="1:7" ht="12.75">
      <c r="A74" s="65" t="s">
        <v>85</v>
      </c>
      <c r="B74" s="66">
        <v>1648</v>
      </c>
      <c r="C74" s="67">
        <v>579.12</v>
      </c>
      <c r="D74" s="66">
        <v>1890</v>
      </c>
      <c r="E74" s="67">
        <v>655.16</v>
      </c>
      <c r="F74" s="66">
        <v>1864</v>
      </c>
      <c r="G74" s="68">
        <v>627.66</v>
      </c>
    </row>
    <row r="75" spans="1:7" ht="12.75">
      <c r="A75" s="65" t="s">
        <v>86</v>
      </c>
      <c r="B75" s="66">
        <v>6192</v>
      </c>
      <c r="C75" s="67">
        <v>1795.28</v>
      </c>
      <c r="D75" s="66">
        <v>6211</v>
      </c>
      <c r="E75" s="67">
        <v>1847.16</v>
      </c>
      <c r="F75" s="66">
        <v>6050</v>
      </c>
      <c r="G75" s="68">
        <v>2145.39</v>
      </c>
    </row>
    <row r="76" spans="1:7" ht="12.75">
      <c r="A76" s="65" t="s">
        <v>87</v>
      </c>
      <c r="B76" s="66">
        <v>2542</v>
      </c>
      <c r="C76" s="67">
        <v>1251.86</v>
      </c>
      <c r="D76" s="66">
        <v>2993</v>
      </c>
      <c r="E76" s="67">
        <v>1378.68</v>
      </c>
      <c r="F76" s="66">
        <v>3116</v>
      </c>
      <c r="G76" s="68">
        <v>1429.32</v>
      </c>
    </row>
    <row r="77" spans="1:7" ht="12.75">
      <c r="A77" s="65" t="s">
        <v>88</v>
      </c>
      <c r="B77" s="66">
        <v>2230</v>
      </c>
      <c r="C77" s="67">
        <v>731.69</v>
      </c>
      <c r="D77" s="66">
        <v>2230</v>
      </c>
      <c r="E77" s="67">
        <v>729.26</v>
      </c>
      <c r="F77" s="66">
        <v>2440</v>
      </c>
      <c r="G77" s="68">
        <v>773.07</v>
      </c>
    </row>
    <row r="78" spans="1:7" ht="12.75">
      <c r="A78" s="65" t="s">
        <v>89</v>
      </c>
      <c r="B78" s="66">
        <v>3989</v>
      </c>
      <c r="C78" s="67">
        <v>1203.28</v>
      </c>
      <c r="D78" s="66">
        <v>4281</v>
      </c>
      <c r="E78" s="67">
        <v>1268.72</v>
      </c>
      <c r="F78" s="66">
        <v>4454</v>
      </c>
      <c r="G78" s="68">
        <v>1342.28</v>
      </c>
    </row>
    <row r="79" spans="1:7" ht="12.75">
      <c r="A79" s="65" t="s">
        <v>90</v>
      </c>
      <c r="B79" s="66">
        <v>2150</v>
      </c>
      <c r="C79" s="67">
        <v>772.3</v>
      </c>
      <c r="D79" s="66">
        <v>2460</v>
      </c>
      <c r="E79" s="67">
        <v>882.77</v>
      </c>
      <c r="F79" s="66">
        <v>2970</v>
      </c>
      <c r="G79" s="68">
        <v>1030.19</v>
      </c>
    </row>
    <row r="80" spans="1:7" ht="12.75">
      <c r="A80" s="65" t="s">
        <v>91</v>
      </c>
      <c r="B80" s="66">
        <v>2952</v>
      </c>
      <c r="C80" s="67">
        <v>1073.39</v>
      </c>
      <c r="D80" s="66">
        <v>3752</v>
      </c>
      <c r="E80" s="67">
        <v>1836.05</v>
      </c>
      <c r="F80" s="66">
        <v>3813</v>
      </c>
      <c r="G80" s="68">
        <v>2218.04</v>
      </c>
    </row>
    <row r="81" spans="1:7" ht="12.75">
      <c r="A81" s="65" t="s">
        <v>92</v>
      </c>
      <c r="B81" s="66">
        <v>1690</v>
      </c>
      <c r="C81" s="67">
        <v>634.63</v>
      </c>
      <c r="D81" s="66">
        <v>1440</v>
      </c>
      <c r="E81" s="67">
        <v>549.39</v>
      </c>
      <c r="F81" s="66">
        <v>1790</v>
      </c>
      <c r="G81" s="68">
        <v>644.51</v>
      </c>
    </row>
    <row r="82" spans="1:7" ht="12.75">
      <c r="A82" s="65" t="s">
        <v>93</v>
      </c>
      <c r="B82" s="66">
        <v>2920</v>
      </c>
      <c r="C82" s="67">
        <v>969.58</v>
      </c>
      <c r="D82" s="66">
        <v>2830</v>
      </c>
      <c r="E82" s="67">
        <v>939.76</v>
      </c>
      <c r="F82" s="66">
        <v>3180</v>
      </c>
      <c r="G82" s="68">
        <v>1021.88</v>
      </c>
    </row>
    <row r="83" spans="1:7" ht="12.75">
      <c r="A83" s="65" t="s">
        <v>94</v>
      </c>
      <c r="B83" s="66">
        <v>4960</v>
      </c>
      <c r="C83" s="67">
        <v>1780.5</v>
      </c>
      <c r="D83" s="66">
        <v>5080</v>
      </c>
      <c r="E83" s="67">
        <v>1802.49</v>
      </c>
      <c r="F83" s="66">
        <v>4520</v>
      </c>
      <c r="G83" s="68">
        <v>1605.6</v>
      </c>
    </row>
    <row r="84" spans="1:7" ht="12.75">
      <c r="A84" s="65" t="s">
        <v>95</v>
      </c>
      <c r="B84" s="69">
        <v>2163</v>
      </c>
      <c r="C84" s="70">
        <v>765.07</v>
      </c>
      <c r="D84" s="69">
        <v>2336</v>
      </c>
      <c r="E84" s="70">
        <v>820.03</v>
      </c>
      <c r="F84" s="69">
        <v>2261</v>
      </c>
      <c r="G84" s="71">
        <v>772.14</v>
      </c>
    </row>
    <row r="85" spans="1:7" ht="12.75">
      <c r="A85" s="65" t="s">
        <v>96</v>
      </c>
      <c r="B85" s="69">
        <v>3056</v>
      </c>
      <c r="C85" s="81">
        <v>937.97</v>
      </c>
      <c r="D85" s="69">
        <v>3686</v>
      </c>
      <c r="E85" s="70">
        <v>1066.62</v>
      </c>
      <c r="F85" s="69">
        <v>4157</v>
      </c>
      <c r="G85" s="71">
        <v>1189.31</v>
      </c>
    </row>
    <row r="86" spans="1:7" ht="12.75">
      <c r="A86" s="65" t="s">
        <v>97</v>
      </c>
      <c r="B86" s="69">
        <v>1368</v>
      </c>
      <c r="C86" s="70">
        <v>480.96</v>
      </c>
      <c r="D86" s="69">
        <v>1395</v>
      </c>
      <c r="E86" s="70">
        <v>488.27</v>
      </c>
      <c r="F86" s="69">
        <v>1706</v>
      </c>
      <c r="G86" s="71">
        <v>571.53</v>
      </c>
    </row>
    <row r="87" spans="1:7" ht="12.75">
      <c r="A87" s="65" t="s">
        <v>98</v>
      </c>
      <c r="B87" s="69">
        <v>1260</v>
      </c>
      <c r="C87" s="70">
        <v>468.77</v>
      </c>
      <c r="D87" s="69">
        <v>1210</v>
      </c>
      <c r="E87" s="70">
        <v>450.52</v>
      </c>
      <c r="F87" s="69">
        <v>1500</v>
      </c>
      <c r="G87" s="71">
        <v>529.74</v>
      </c>
    </row>
    <row r="88" spans="1:7" ht="12.75">
      <c r="A88" s="65" t="s">
        <v>99</v>
      </c>
      <c r="B88" s="69">
        <v>8244</v>
      </c>
      <c r="C88" s="70">
        <v>2351.53</v>
      </c>
      <c r="D88" s="69">
        <v>9306</v>
      </c>
      <c r="E88" s="70">
        <v>3639.06</v>
      </c>
      <c r="F88" s="69">
        <v>9671</v>
      </c>
      <c r="G88" s="71">
        <v>3630.81</v>
      </c>
    </row>
    <row r="89" spans="1:7" ht="12.75">
      <c r="A89" s="65" t="s">
        <v>100</v>
      </c>
      <c r="B89" s="69">
        <v>1630</v>
      </c>
      <c r="C89" s="70">
        <v>592.66</v>
      </c>
      <c r="D89" s="69">
        <v>2130</v>
      </c>
      <c r="E89" s="70">
        <v>743.21</v>
      </c>
      <c r="F89" s="69">
        <v>2460</v>
      </c>
      <c r="G89" s="71">
        <v>837.25</v>
      </c>
    </row>
    <row r="90" spans="1:7" ht="12.75">
      <c r="A90" s="65" t="s">
        <v>101</v>
      </c>
      <c r="B90" s="69">
        <v>2560</v>
      </c>
      <c r="C90" s="70">
        <v>953.64</v>
      </c>
      <c r="D90" s="69">
        <v>2480</v>
      </c>
      <c r="E90" s="70">
        <v>922.68</v>
      </c>
      <c r="F90" s="69">
        <v>2610</v>
      </c>
      <c r="G90" s="71">
        <v>936.71</v>
      </c>
    </row>
    <row r="91" spans="1:7" ht="12.75">
      <c r="A91" s="65" t="s">
        <v>102</v>
      </c>
      <c r="B91" s="69">
        <v>1285</v>
      </c>
      <c r="C91" s="70">
        <v>421.63</v>
      </c>
      <c r="D91" s="69">
        <v>1517</v>
      </c>
      <c r="E91" s="70">
        <v>489.27</v>
      </c>
      <c r="F91" s="69">
        <v>1435</v>
      </c>
      <c r="G91" s="71">
        <v>454.65</v>
      </c>
    </row>
    <row r="92" spans="1:7" ht="12.75">
      <c r="A92" s="65" t="s">
        <v>103</v>
      </c>
      <c r="B92" s="69">
        <v>2348</v>
      </c>
      <c r="C92" s="70">
        <v>830.23</v>
      </c>
      <c r="D92" s="69">
        <v>2782</v>
      </c>
      <c r="E92" s="70">
        <v>1088.75</v>
      </c>
      <c r="F92" s="69">
        <v>3088</v>
      </c>
      <c r="G92" s="71">
        <v>1402.68</v>
      </c>
    </row>
    <row r="93" spans="1:7" ht="12.75">
      <c r="A93" s="65" t="s">
        <v>104</v>
      </c>
      <c r="B93" s="69">
        <v>6535</v>
      </c>
      <c r="C93" s="70">
        <v>2008.18</v>
      </c>
      <c r="D93" s="69">
        <v>7364</v>
      </c>
      <c r="E93" s="70">
        <v>2183.32</v>
      </c>
      <c r="F93" s="69">
        <v>7246</v>
      </c>
      <c r="G93" s="71">
        <v>2356.22</v>
      </c>
    </row>
    <row r="94" spans="1:7" ht="12.75">
      <c r="A94" s="65" t="s">
        <v>105</v>
      </c>
      <c r="B94" s="69">
        <v>1990</v>
      </c>
      <c r="C94" s="70">
        <v>802.03</v>
      </c>
      <c r="D94" s="69">
        <v>1960</v>
      </c>
      <c r="E94" s="70">
        <v>789.32</v>
      </c>
      <c r="F94" s="69">
        <v>2170</v>
      </c>
      <c r="G94" s="71">
        <v>836.62</v>
      </c>
    </row>
    <row r="95" spans="1:7" ht="12.75">
      <c r="A95" s="65" t="s">
        <v>106</v>
      </c>
      <c r="B95" s="69">
        <v>2280</v>
      </c>
      <c r="C95" s="70">
        <v>827.48</v>
      </c>
      <c r="D95" s="69">
        <v>2580</v>
      </c>
      <c r="E95" s="70">
        <v>961.5</v>
      </c>
      <c r="F95" s="69">
        <v>2680</v>
      </c>
      <c r="G95" s="71">
        <v>965.22</v>
      </c>
    </row>
    <row r="96" spans="1:7" ht="12.75">
      <c r="A96" s="65" t="s">
        <v>107</v>
      </c>
      <c r="B96" s="69">
        <v>6581</v>
      </c>
      <c r="C96" s="70">
        <v>2855.48</v>
      </c>
      <c r="D96" s="69">
        <v>6273</v>
      </c>
      <c r="E96" s="70">
        <v>2408.62</v>
      </c>
      <c r="F96" s="69">
        <v>6642</v>
      </c>
      <c r="G96" s="71">
        <v>2679.78</v>
      </c>
    </row>
    <row r="97" spans="1:7" ht="12.75">
      <c r="A97" s="65" t="s">
        <v>108</v>
      </c>
      <c r="B97" s="69">
        <v>2190</v>
      </c>
      <c r="C97" s="70">
        <v>766.63</v>
      </c>
      <c r="D97" s="69">
        <v>2490</v>
      </c>
      <c r="E97" s="70">
        <v>858.85</v>
      </c>
      <c r="F97" s="69">
        <v>2740</v>
      </c>
      <c r="G97" s="71">
        <v>914.55</v>
      </c>
    </row>
    <row r="98" spans="1:7" ht="12.75">
      <c r="A98" s="65" t="s">
        <v>109</v>
      </c>
      <c r="B98" s="69">
        <v>4843</v>
      </c>
      <c r="C98" s="70">
        <v>1890.99</v>
      </c>
      <c r="D98" s="69">
        <v>5304</v>
      </c>
      <c r="E98" s="70">
        <v>1769.14</v>
      </c>
      <c r="F98" s="69">
        <v>5397</v>
      </c>
      <c r="G98" s="71">
        <v>1805.85</v>
      </c>
    </row>
    <row r="99" spans="1:7" ht="12.75">
      <c r="A99" s="65" t="s">
        <v>110</v>
      </c>
      <c r="B99" s="69">
        <v>26054</v>
      </c>
      <c r="C99" s="70">
        <v>7383.78</v>
      </c>
      <c r="D99" s="69">
        <v>27084</v>
      </c>
      <c r="E99" s="70">
        <v>8760.77</v>
      </c>
      <c r="F99" s="69">
        <v>27624</v>
      </c>
      <c r="G99" s="71">
        <v>9646.05</v>
      </c>
    </row>
    <row r="100" spans="1:7" ht="12.75">
      <c r="A100" s="65" t="s">
        <v>111</v>
      </c>
      <c r="B100" s="69">
        <v>1740</v>
      </c>
      <c r="C100" s="70">
        <v>671.07</v>
      </c>
      <c r="D100" s="69">
        <v>1350</v>
      </c>
      <c r="E100" s="70">
        <v>539.71</v>
      </c>
      <c r="F100" s="69">
        <v>2020</v>
      </c>
      <c r="G100" s="71">
        <v>740.39</v>
      </c>
    </row>
    <row r="101" spans="1:7" ht="12.75">
      <c r="A101" s="65" t="s">
        <v>112</v>
      </c>
      <c r="B101" s="69">
        <v>2250</v>
      </c>
      <c r="C101" s="70">
        <v>898.5</v>
      </c>
      <c r="D101" s="69">
        <v>2130</v>
      </c>
      <c r="E101" s="70">
        <v>890.71</v>
      </c>
      <c r="F101" s="69">
        <v>2400</v>
      </c>
      <c r="G101" s="71">
        <v>917.59</v>
      </c>
    </row>
    <row r="102" spans="1:7" ht="12.75">
      <c r="A102" s="65" t="s">
        <v>113</v>
      </c>
      <c r="B102" s="69">
        <v>6931</v>
      </c>
      <c r="C102" s="70">
        <v>1946.62</v>
      </c>
      <c r="D102" s="69">
        <v>8662</v>
      </c>
      <c r="E102" s="70">
        <v>2827.29</v>
      </c>
      <c r="F102" s="69">
        <v>8149</v>
      </c>
      <c r="G102" s="71">
        <v>2644.11</v>
      </c>
    </row>
    <row r="103" spans="1:7" ht="12.75">
      <c r="A103" s="65" t="s">
        <v>114</v>
      </c>
      <c r="B103" s="69">
        <v>2799</v>
      </c>
      <c r="C103" s="70">
        <v>942.99</v>
      </c>
      <c r="D103" s="69">
        <v>2956</v>
      </c>
      <c r="E103" s="70">
        <v>964.68</v>
      </c>
      <c r="F103" s="69">
        <v>3281</v>
      </c>
      <c r="G103" s="71">
        <v>1013.35</v>
      </c>
    </row>
    <row r="104" spans="1:7" ht="12.75">
      <c r="A104" s="65" t="s">
        <v>115</v>
      </c>
      <c r="B104" s="69">
        <v>3870</v>
      </c>
      <c r="C104" s="70">
        <v>1297.07</v>
      </c>
      <c r="D104" s="69">
        <v>3830</v>
      </c>
      <c r="E104" s="70">
        <v>1283.15</v>
      </c>
      <c r="F104" s="69">
        <v>4390</v>
      </c>
      <c r="G104" s="71">
        <v>1423.23</v>
      </c>
    </row>
    <row r="105" spans="1:7" ht="12.75">
      <c r="A105" s="65" t="s">
        <v>116</v>
      </c>
      <c r="B105" s="69">
        <v>1780</v>
      </c>
      <c r="C105" s="70">
        <v>758.17</v>
      </c>
      <c r="D105" s="69">
        <v>1870</v>
      </c>
      <c r="E105" s="70">
        <v>780.63</v>
      </c>
      <c r="F105" s="69">
        <v>2400</v>
      </c>
      <c r="G105" s="71">
        <v>963.13</v>
      </c>
    </row>
    <row r="106" spans="1:7" ht="12.75">
      <c r="A106" s="65" t="s">
        <v>117</v>
      </c>
      <c r="B106" s="69">
        <v>2891</v>
      </c>
      <c r="C106" s="70">
        <v>1259.42</v>
      </c>
      <c r="D106" s="69">
        <v>3321</v>
      </c>
      <c r="E106" s="70">
        <v>1379.73</v>
      </c>
      <c r="F106" s="69">
        <v>3075</v>
      </c>
      <c r="G106" s="71">
        <v>1355.34</v>
      </c>
    </row>
    <row r="107" spans="1:7" ht="12.75">
      <c r="A107" s="65" t="s">
        <v>118</v>
      </c>
      <c r="B107" s="69">
        <v>2791</v>
      </c>
      <c r="C107" s="70">
        <v>966.33</v>
      </c>
      <c r="D107" s="69">
        <v>2800</v>
      </c>
      <c r="E107" s="70">
        <v>1126.79</v>
      </c>
      <c r="F107" s="69">
        <v>3124</v>
      </c>
      <c r="G107" s="71">
        <v>1206.7</v>
      </c>
    </row>
    <row r="108" spans="1:7" ht="12.75">
      <c r="A108" s="65" t="s">
        <v>119</v>
      </c>
      <c r="B108" s="69">
        <v>4580</v>
      </c>
      <c r="C108" s="70">
        <v>1754.05</v>
      </c>
      <c r="D108" s="69">
        <v>4840</v>
      </c>
      <c r="E108" s="70">
        <v>1837.09</v>
      </c>
      <c r="F108" s="69">
        <v>5690</v>
      </c>
      <c r="G108" s="71">
        <v>2044.8</v>
      </c>
    </row>
    <row r="109" spans="1:7" ht="12.75">
      <c r="A109" s="65" t="s">
        <v>138</v>
      </c>
      <c r="B109" s="69">
        <v>230586</v>
      </c>
      <c r="C109" s="70">
        <v>61754.4</v>
      </c>
      <c r="D109" s="69">
        <v>242242</v>
      </c>
      <c r="E109" s="70">
        <v>67330.64</v>
      </c>
      <c r="F109" s="69">
        <v>243452</v>
      </c>
      <c r="G109" s="71">
        <v>72030.23</v>
      </c>
    </row>
    <row r="110" spans="1:7" ht="12.75">
      <c r="A110" s="65" t="s">
        <v>121</v>
      </c>
      <c r="B110" s="69">
        <v>2837</v>
      </c>
      <c r="C110" s="70">
        <v>1033.63</v>
      </c>
      <c r="D110" s="69">
        <v>3011</v>
      </c>
      <c r="E110" s="70">
        <v>1093.84</v>
      </c>
      <c r="F110" s="69">
        <v>3389</v>
      </c>
      <c r="G110" s="71">
        <v>1190.77</v>
      </c>
    </row>
    <row r="111" spans="1:7" ht="12.75">
      <c r="A111" s="65" t="s">
        <v>122</v>
      </c>
      <c r="B111" s="69">
        <v>16381</v>
      </c>
      <c r="C111" s="70">
        <v>4570.17</v>
      </c>
      <c r="D111" s="69">
        <v>18677</v>
      </c>
      <c r="E111" s="70">
        <v>6197.6</v>
      </c>
      <c r="F111" s="69">
        <v>19088</v>
      </c>
      <c r="G111" s="71">
        <v>6501.14</v>
      </c>
    </row>
    <row r="112" spans="1:7" ht="12.75">
      <c r="A112" s="65" t="s">
        <v>123</v>
      </c>
      <c r="B112" s="69">
        <v>2200</v>
      </c>
      <c r="C112" s="70">
        <v>1008.24</v>
      </c>
      <c r="D112" s="69">
        <v>2240</v>
      </c>
      <c r="E112" s="70">
        <v>1026.57</v>
      </c>
      <c r="F112" s="69">
        <v>2180</v>
      </c>
      <c r="G112" s="71">
        <v>999.07</v>
      </c>
    </row>
    <row r="113" spans="1:7" ht="12.75">
      <c r="A113" s="65" t="s">
        <v>124</v>
      </c>
      <c r="B113" s="69">
        <v>2300</v>
      </c>
      <c r="C113" s="70">
        <v>838.71</v>
      </c>
      <c r="D113" s="69">
        <v>2340</v>
      </c>
      <c r="E113" s="70">
        <v>841.17</v>
      </c>
      <c r="F113" s="69">
        <v>2360</v>
      </c>
      <c r="G113" s="71">
        <v>821.28</v>
      </c>
    </row>
    <row r="114" spans="1:7" ht="12.75">
      <c r="A114" s="65" t="s">
        <v>125</v>
      </c>
      <c r="B114" s="69">
        <v>2925</v>
      </c>
      <c r="C114" s="70">
        <v>850.9</v>
      </c>
      <c r="D114" s="69">
        <v>2460</v>
      </c>
      <c r="E114" s="70">
        <v>715.06</v>
      </c>
      <c r="F114" s="69">
        <v>2760</v>
      </c>
      <c r="G114" s="71">
        <v>801.22</v>
      </c>
    </row>
    <row r="115" spans="1:7" ht="12.75">
      <c r="A115" s="65" t="s">
        <v>126</v>
      </c>
      <c r="B115" s="69">
        <v>6928</v>
      </c>
      <c r="C115" s="70">
        <v>1989.74</v>
      </c>
      <c r="D115" s="69">
        <v>7820</v>
      </c>
      <c r="E115" s="70">
        <v>2449.59</v>
      </c>
      <c r="F115" s="69">
        <v>8419</v>
      </c>
      <c r="G115" s="71">
        <v>2838.52</v>
      </c>
    </row>
    <row r="116" spans="1:7" ht="12.75">
      <c r="A116" s="65" t="s">
        <v>127</v>
      </c>
      <c r="B116" s="69">
        <v>5474</v>
      </c>
      <c r="C116" s="70">
        <v>2285.3</v>
      </c>
      <c r="D116" s="69">
        <v>6458</v>
      </c>
      <c r="E116" s="70">
        <v>2719.2</v>
      </c>
      <c r="F116" s="69">
        <v>5945</v>
      </c>
      <c r="G116" s="71">
        <v>2516.35</v>
      </c>
    </row>
    <row r="117" spans="1:7" ht="13.5" thickBot="1">
      <c r="A117" s="72" t="s">
        <v>128</v>
      </c>
      <c r="B117" s="73">
        <v>2291</v>
      </c>
      <c r="C117" s="74">
        <v>861</v>
      </c>
      <c r="D117" s="73">
        <v>2921</v>
      </c>
      <c r="E117" s="74">
        <v>1146.18</v>
      </c>
      <c r="F117" s="73">
        <v>2906</v>
      </c>
      <c r="G117" s="75">
        <v>1166.19</v>
      </c>
    </row>
    <row r="118" spans="1:7" ht="13.5" thickBot="1">
      <c r="A118" s="76" t="s">
        <v>137</v>
      </c>
      <c r="B118" s="77">
        <v>915152</v>
      </c>
      <c r="C118" s="78">
        <v>283497.14</v>
      </c>
      <c r="D118" s="77">
        <v>975275</v>
      </c>
      <c r="E118" s="78">
        <v>320437.04</v>
      </c>
      <c r="F118" s="77">
        <v>997372</v>
      </c>
      <c r="G118" s="79">
        <v>334032.31</v>
      </c>
    </row>
  </sheetData>
  <mergeCells count="3">
    <mergeCell ref="D1:E1"/>
    <mergeCell ref="F1:G1"/>
    <mergeCell ref="B1:C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28.8515625" style="0" customWidth="1"/>
    <col min="3" max="3" width="14.8515625" style="0" customWidth="1"/>
    <col min="5" max="5" width="18.7109375" style="0" customWidth="1"/>
    <col min="7" max="7" width="16.421875" style="0" customWidth="1"/>
  </cols>
  <sheetData>
    <row r="1" spans="1:7" ht="12.75">
      <c r="A1" s="82" t="s">
        <v>134</v>
      </c>
      <c r="B1" s="83" t="s">
        <v>139</v>
      </c>
      <c r="C1" s="83"/>
      <c r="D1" s="83" t="s">
        <v>140</v>
      </c>
      <c r="E1" s="83"/>
      <c r="F1" s="83" t="s">
        <v>141</v>
      </c>
      <c r="G1" s="83"/>
    </row>
    <row r="2" spans="1:7" ht="13.5" thickBot="1">
      <c r="A2" s="84"/>
      <c r="B2" s="85" t="s">
        <v>135</v>
      </c>
      <c r="C2" s="86" t="s">
        <v>136</v>
      </c>
      <c r="D2" s="85" t="s">
        <v>135</v>
      </c>
      <c r="E2" s="86" t="s">
        <v>136</v>
      </c>
      <c r="F2" s="85" t="s">
        <v>135</v>
      </c>
      <c r="G2" s="86" t="s">
        <v>136</v>
      </c>
    </row>
    <row r="3" spans="1:7" ht="12.75">
      <c r="A3" s="65" t="s">
        <v>13</v>
      </c>
      <c r="B3" s="87">
        <v>2860</v>
      </c>
      <c r="C3" s="88">
        <v>991.95</v>
      </c>
      <c r="D3" s="89">
        <v>3720</v>
      </c>
      <c r="E3" s="90">
        <v>1290.47</v>
      </c>
      <c r="F3" s="89">
        <v>3120</v>
      </c>
      <c r="G3" s="90">
        <v>1082.33</v>
      </c>
    </row>
    <row r="4" spans="1:7" ht="12.75">
      <c r="A4" s="65" t="s">
        <v>14</v>
      </c>
      <c r="B4" s="91">
        <v>2280</v>
      </c>
      <c r="C4" s="92">
        <v>789.9</v>
      </c>
      <c r="D4" s="89">
        <v>3380</v>
      </c>
      <c r="E4" s="90">
        <v>1138.6</v>
      </c>
      <c r="F4" s="89">
        <v>2750</v>
      </c>
      <c r="G4" s="90">
        <v>938.98</v>
      </c>
    </row>
    <row r="5" spans="1:7" ht="12.75">
      <c r="A5" s="65" t="s">
        <v>15</v>
      </c>
      <c r="B5" s="91">
        <v>1771</v>
      </c>
      <c r="C5" s="92">
        <v>587.64</v>
      </c>
      <c r="D5" s="89">
        <v>2040</v>
      </c>
      <c r="E5" s="90">
        <v>677.04</v>
      </c>
      <c r="F5" s="89">
        <v>2087</v>
      </c>
      <c r="G5" s="90">
        <v>692.64</v>
      </c>
    </row>
    <row r="6" spans="1:7" ht="12.75">
      <c r="A6" s="65" t="s">
        <v>16</v>
      </c>
      <c r="B6" s="91">
        <v>2210</v>
      </c>
      <c r="C6" s="92">
        <v>754.99</v>
      </c>
      <c r="D6" s="89">
        <v>2306</v>
      </c>
      <c r="E6" s="90">
        <v>785.56</v>
      </c>
      <c r="F6" s="89">
        <v>2266</v>
      </c>
      <c r="G6" s="90">
        <v>772.88</v>
      </c>
    </row>
    <row r="7" spans="1:7" ht="12.75">
      <c r="A7" s="65" t="s">
        <v>17</v>
      </c>
      <c r="B7" s="91">
        <v>10375</v>
      </c>
      <c r="C7" s="92">
        <v>3721.17</v>
      </c>
      <c r="D7" s="89">
        <v>12165</v>
      </c>
      <c r="E7" s="90">
        <v>4511.05</v>
      </c>
      <c r="F7" s="89">
        <v>3411</v>
      </c>
      <c r="G7" s="90">
        <v>1988.63</v>
      </c>
    </row>
    <row r="8" spans="1:7" ht="12.75">
      <c r="A8" s="65" t="s">
        <v>18</v>
      </c>
      <c r="B8" s="91">
        <v>1660</v>
      </c>
      <c r="C8" s="92">
        <v>547.18</v>
      </c>
      <c r="D8" s="89">
        <v>1850</v>
      </c>
      <c r="E8" s="90">
        <v>608.69</v>
      </c>
      <c r="F8" s="89">
        <v>2540</v>
      </c>
      <c r="G8" s="90">
        <v>832.05</v>
      </c>
    </row>
    <row r="9" spans="1:7" ht="12.75">
      <c r="A9" s="65" t="s">
        <v>143</v>
      </c>
      <c r="B9" s="91">
        <v>1982</v>
      </c>
      <c r="C9" s="92">
        <v>640.82</v>
      </c>
      <c r="D9" s="89">
        <v>2227</v>
      </c>
      <c r="E9" s="90">
        <v>718.78</v>
      </c>
      <c r="F9" s="89">
        <v>2137</v>
      </c>
      <c r="G9" s="90">
        <v>690.26</v>
      </c>
    </row>
    <row r="10" spans="1:7" ht="12.75">
      <c r="A10" s="65" t="s">
        <v>21</v>
      </c>
      <c r="B10" s="91">
        <v>19357</v>
      </c>
      <c r="C10" s="92">
        <v>5996.92</v>
      </c>
      <c r="D10" s="89">
        <v>24084</v>
      </c>
      <c r="E10" s="90">
        <v>6160.54</v>
      </c>
      <c r="F10" s="89">
        <v>7241</v>
      </c>
      <c r="G10" s="90">
        <v>2762.39</v>
      </c>
    </row>
    <row r="11" spans="1:7" ht="12.75">
      <c r="A11" s="65" t="s">
        <v>22</v>
      </c>
      <c r="B11" s="91">
        <v>1784</v>
      </c>
      <c r="C11" s="92">
        <v>534.05</v>
      </c>
      <c r="D11" s="89">
        <v>2326</v>
      </c>
      <c r="E11" s="90">
        <v>662.26</v>
      </c>
      <c r="F11" s="89">
        <v>825</v>
      </c>
      <c r="G11" s="90">
        <v>386.97</v>
      </c>
    </row>
    <row r="12" spans="1:7" ht="12.75">
      <c r="A12" s="65" t="s">
        <v>23</v>
      </c>
      <c r="B12" s="91">
        <v>4244</v>
      </c>
      <c r="C12" s="92">
        <v>1716.8</v>
      </c>
      <c r="D12" s="89">
        <v>5443</v>
      </c>
      <c r="E12" s="90">
        <v>2105.38</v>
      </c>
      <c r="F12" s="89">
        <v>1107</v>
      </c>
      <c r="G12" s="90">
        <v>1259.11</v>
      </c>
    </row>
    <row r="13" spans="1:7" ht="12.75">
      <c r="A13" s="65" t="s">
        <v>24</v>
      </c>
      <c r="B13" s="91">
        <v>3992</v>
      </c>
      <c r="C13" s="92">
        <v>1390.28</v>
      </c>
      <c r="D13" s="89">
        <v>4995</v>
      </c>
      <c r="E13" s="90">
        <v>1591.84</v>
      </c>
      <c r="F13" s="89">
        <v>1623</v>
      </c>
      <c r="G13" s="90">
        <v>956.6</v>
      </c>
    </row>
    <row r="14" spans="1:7" ht="12.75">
      <c r="A14" s="65" t="s">
        <v>25</v>
      </c>
      <c r="B14" s="91">
        <v>30350</v>
      </c>
      <c r="C14" s="92">
        <v>11577.52</v>
      </c>
      <c r="D14" s="89">
        <v>5</v>
      </c>
      <c r="E14" s="90">
        <v>12089.69</v>
      </c>
      <c r="F14" s="89">
        <v>11352</v>
      </c>
      <c r="G14" s="90">
        <v>4734.25</v>
      </c>
    </row>
    <row r="15" spans="1:7" ht="12.75">
      <c r="A15" s="65" t="s">
        <v>26</v>
      </c>
      <c r="B15" s="91">
        <v>5627</v>
      </c>
      <c r="C15" s="92">
        <v>3538.48</v>
      </c>
      <c r="D15" s="89">
        <v>7534</v>
      </c>
      <c r="E15" s="90">
        <v>4833.21</v>
      </c>
      <c r="F15" s="89">
        <v>2522</v>
      </c>
      <c r="G15" s="90">
        <v>2475.91</v>
      </c>
    </row>
    <row r="16" spans="1:7" ht="12.75">
      <c r="A16" s="65" t="s">
        <v>27</v>
      </c>
      <c r="B16" s="91">
        <v>1170</v>
      </c>
      <c r="C16" s="92">
        <v>512.46</v>
      </c>
      <c r="D16" s="89">
        <v>1090</v>
      </c>
      <c r="E16" s="90">
        <v>487.18</v>
      </c>
      <c r="F16" s="89">
        <v>1020</v>
      </c>
      <c r="G16" s="90">
        <v>465</v>
      </c>
    </row>
    <row r="17" spans="1:7" ht="12.75">
      <c r="A17" s="65" t="s">
        <v>28</v>
      </c>
      <c r="B17" s="91">
        <v>5100</v>
      </c>
      <c r="C17" s="92">
        <v>1837.73</v>
      </c>
      <c r="D17" s="89">
        <v>5820</v>
      </c>
      <c r="E17" s="90">
        <v>2097.18</v>
      </c>
      <c r="F17" s="89"/>
      <c r="G17" s="90"/>
    </row>
    <row r="18" spans="1:7" ht="12.75">
      <c r="A18" s="65" t="s">
        <v>29</v>
      </c>
      <c r="B18" s="91">
        <v>19240</v>
      </c>
      <c r="C18" s="92">
        <v>7026.11</v>
      </c>
      <c r="D18" s="89">
        <v>30946</v>
      </c>
      <c r="E18" s="90">
        <v>7929.65</v>
      </c>
      <c r="F18" s="89">
        <v>8735</v>
      </c>
      <c r="G18" s="90">
        <v>3235.13</v>
      </c>
    </row>
    <row r="19" spans="1:7" ht="12.75">
      <c r="A19" s="65" t="s">
        <v>30</v>
      </c>
      <c r="B19" s="91">
        <v>4814</v>
      </c>
      <c r="C19" s="92">
        <v>1484.66</v>
      </c>
      <c r="D19" s="89">
        <v>6175</v>
      </c>
      <c r="E19" s="90">
        <v>1974.69</v>
      </c>
      <c r="F19" s="89">
        <v>2052</v>
      </c>
      <c r="G19" s="90">
        <v>1202.5</v>
      </c>
    </row>
    <row r="20" spans="1:7" ht="12.75">
      <c r="A20" s="65" t="s">
        <v>31</v>
      </c>
      <c r="B20" s="91">
        <v>2514</v>
      </c>
      <c r="C20" s="92">
        <v>812.34</v>
      </c>
      <c r="D20" s="89">
        <v>2759</v>
      </c>
      <c r="E20" s="90">
        <v>890.14</v>
      </c>
      <c r="F20" s="89">
        <v>2952</v>
      </c>
      <c r="G20" s="90">
        <v>951.29</v>
      </c>
    </row>
    <row r="21" spans="1:7" ht="12.75">
      <c r="A21" s="65" t="s">
        <v>32</v>
      </c>
      <c r="B21" s="91">
        <v>1221</v>
      </c>
      <c r="C21" s="92">
        <v>434.48</v>
      </c>
      <c r="D21" s="89">
        <v>1522</v>
      </c>
      <c r="E21" s="90">
        <v>541.69</v>
      </c>
      <c r="F21" s="89">
        <v>1109</v>
      </c>
      <c r="G21" s="90">
        <v>394.7</v>
      </c>
    </row>
    <row r="22" spans="1:7" ht="12.75">
      <c r="A22" s="65" t="s">
        <v>33</v>
      </c>
      <c r="B22" s="91">
        <v>3690</v>
      </c>
      <c r="C22" s="92">
        <v>1480.24</v>
      </c>
      <c r="D22" s="89">
        <v>4305</v>
      </c>
      <c r="E22" s="90">
        <v>1591.74</v>
      </c>
      <c r="F22" s="89">
        <v>1599</v>
      </c>
      <c r="G22" s="90">
        <v>1060.85</v>
      </c>
    </row>
    <row r="23" spans="1:7" ht="12.75">
      <c r="A23" s="65" t="s">
        <v>34</v>
      </c>
      <c r="B23" s="91">
        <v>4071</v>
      </c>
      <c r="C23" s="92">
        <v>1277.4</v>
      </c>
      <c r="D23" s="89">
        <v>5558</v>
      </c>
      <c r="E23" s="90">
        <v>1931.56</v>
      </c>
      <c r="F23" s="89">
        <v>1948</v>
      </c>
      <c r="G23" s="90">
        <v>1236.82</v>
      </c>
    </row>
    <row r="24" spans="1:7" ht="12.75">
      <c r="A24" s="65" t="s">
        <v>35</v>
      </c>
      <c r="B24" s="91">
        <v>5843</v>
      </c>
      <c r="C24" s="92">
        <v>4796.16</v>
      </c>
      <c r="D24" s="89">
        <v>6673</v>
      </c>
      <c r="E24" s="90">
        <v>4947.22</v>
      </c>
      <c r="F24" s="89">
        <v>1999</v>
      </c>
      <c r="G24" s="90">
        <v>2011.54</v>
      </c>
    </row>
    <row r="25" spans="1:7" ht="12.75">
      <c r="A25" s="65" t="s">
        <v>36</v>
      </c>
      <c r="B25" s="91">
        <v>4300</v>
      </c>
      <c r="C25" s="92">
        <v>1427.42</v>
      </c>
      <c r="D25" s="89">
        <v>5880</v>
      </c>
      <c r="E25" s="90">
        <v>1930.84</v>
      </c>
      <c r="F25" s="89">
        <v>4680</v>
      </c>
      <c r="G25" s="90">
        <v>1548.12</v>
      </c>
    </row>
    <row r="26" spans="1:7" ht="12.75">
      <c r="A26" s="65" t="s">
        <v>142</v>
      </c>
      <c r="B26" s="91">
        <v>96028</v>
      </c>
      <c r="C26" s="92">
        <v>28725.91</v>
      </c>
      <c r="D26" s="89">
        <v>108584</v>
      </c>
      <c r="E26" s="90">
        <v>32975.91</v>
      </c>
      <c r="F26" s="89">
        <v>36422</v>
      </c>
      <c r="G26" s="90">
        <v>15836.33</v>
      </c>
    </row>
    <row r="27" spans="1:7" ht="12.75">
      <c r="A27" s="65" t="s">
        <v>38</v>
      </c>
      <c r="B27" s="91">
        <v>3139</v>
      </c>
      <c r="C27" s="92">
        <v>994.44</v>
      </c>
      <c r="D27" s="89">
        <v>3602</v>
      </c>
      <c r="E27" s="90">
        <v>1141.35</v>
      </c>
      <c r="F27" s="89">
        <v>3218</v>
      </c>
      <c r="G27" s="90">
        <v>1019.67</v>
      </c>
    </row>
    <row r="28" spans="1:7" ht="12.75">
      <c r="A28" s="65" t="s">
        <v>39</v>
      </c>
      <c r="B28" s="91">
        <v>1397</v>
      </c>
      <c r="C28" s="92">
        <v>558.63</v>
      </c>
      <c r="D28" s="89">
        <v>1871</v>
      </c>
      <c r="E28" s="90">
        <v>708.91</v>
      </c>
      <c r="F28" s="89">
        <v>1414</v>
      </c>
      <c r="G28" s="90">
        <v>564.11</v>
      </c>
    </row>
    <row r="29" spans="1:7" ht="12.75">
      <c r="A29" s="65" t="s">
        <v>40</v>
      </c>
      <c r="B29" s="91">
        <v>30258</v>
      </c>
      <c r="C29" s="92">
        <v>10313.06</v>
      </c>
      <c r="D29" s="89">
        <v>36991</v>
      </c>
      <c r="E29" s="90">
        <v>10957.58</v>
      </c>
      <c r="F29" s="89">
        <v>13296</v>
      </c>
      <c r="G29" s="90">
        <v>6864.42</v>
      </c>
    </row>
    <row r="30" spans="1:7" ht="12.75">
      <c r="A30" s="65" t="s">
        <v>41</v>
      </c>
      <c r="B30" s="91">
        <v>6017</v>
      </c>
      <c r="C30" s="92">
        <v>1983.57</v>
      </c>
      <c r="D30" s="89">
        <v>15067</v>
      </c>
      <c r="E30" s="90">
        <v>4703.07</v>
      </c>
      <c r="F30" s="89">
        <v>10649</v>
      </c>
      <c r="G30" s="90">
        <v>3694.3</v>
      </c>
    </row>
    <row r="31" spans="1:7" ht="12.75">
      <c r="A31" s="65" t="s">
        <v>42</v>
      </c>
      <c r="B31" s="91">
        <v>2860</v>
      </c>
      <c r="C31" s="92">
        <v>855.8</v>
      </c>
      <c r="D31" s="89">
        <v>3850</v>
      </c>
      <c r="E31" s="90">
        <v>1031.47</v>
      </c>
      <c r="F31" s="89">
        <v>1197</v>
      </c>
      <c r="G31" s="90">
        <v>501</v>
      </c>
    </row>
    <row r="32" spans="1:7" ht="12.75">
      <c r="A32" s="65" t="s">
        <v>43</v>
      </c>
      <c r="B32" s="91">
        <v>3290</v>
      </c>
      <c r="C32" s="92">
        <v>1392.36</v>
      </c>
      <c r="D32" s="89">
        <v>3321</v>
      </c>
      <c r="E32" s="90">
        <v>1398.24</v>
      </c>
      <c r="F32" s="89">
        <v>3413</v>
      </c>
      <c r="G32" s="90">
        <v>1414.87</v>
      </c>
    </row>
    <row r="33" spans="1:7" ht="12.75">
      <c r="A33" s="65" t="s">
        <v>44</v>
      </c>
      <c r="B33" s="91">
        <v>23121</v>
      </c>
      <c r="C33" s="92">
        <v>7207.45</v>
      </c>
      <c r="D33" s="89">
        <v>28452</v>
      </c>
      <c r="E33" s="90">
        <v>7606.32</v>
      </c>
      <c r="F33" s="89">
        <v>6748</v>
      </c>
      <c r="G33" s="90">
        <v>2808.49</v>
      </c>
    </row>
    <row r="34" spans="1:7" ht="12.75">
      <c r="A34" s="65" t="s">
        <v>45</v>
      </c>
      <c r="B34" s="91">
        <v>3995</v>
      </c>
      <c r="C34" s="92">
        <v>1461.97</v>
      </c>
      <c r="D34" s="89">
        <v>5231</v>
      </c>
      <c r="E34" s="90">
        <v>1572.28</v>
      </c>
      <c r="F34" s="89">
        <v>1327</v>
      </c>
      <c r="G34" s="90">
        <v>705.15</v>
      </c>
    </row>
    <row r="35" spans="1:7" ht="12.75">
      <c r="A35" s="65" t="s">
        <v>46</v>
      </c>
      <c r="B35" s="91">
        <v>2530</v>
      </c>
      <c r="C35" s="92">
        <v>843</v>
      </c>
      <c r="D35" s="89">
        <v>2860</v>
      </c>
      <c r="E35" s="90">
        <v>947.74</v>
      </c>
      <c r="F35" s="89">
        <v>2660</v>
      </c>
      <c r="G35" s="90">
        <v>884.36</v>
      </c>
    </row>
    <row r="36" spans="1:7" ht="12.75">
      <c r="A36" s="65" t="s">
        <v>47</v>
      </c>
      <c r="B36" s="91">
        <v>5535</v>
      </c>
      <c r="C36" s="92">
        <v>2095.61</v>
      </c>
      <c r="D36" s="89">
        <v>5843</v>
      </c>
      <c r="E36" s="90">
        <v>2662.84</v>
      </c>
      <c r="F36" s="89">
        <v>2337</v>
      </c>
      <c r="G36" s="90">
        <v>1615.14</v>
      </c>
    </row>
    <row r="37" spans="1:7" ht="12.75">
      <c r="A37" s="65" t="s">
        <v>48</v>
      </c>
      <c r="B37" s="91">
        <v>2624</v>
      </c>
      <c r="C37" s="92">
        <v>1273.67</v>
      </c>
      <c r="D37" s="89">
        <v>3280</v>
      </c>
      <c r="E37" s="90">
        <v>1392.54</v>
      </c>
      <c r="F37" s="89">
        <v>902</v>
      </c>
      <c r="G37" s="90">
        <v>927.89</v>
      </c>
    </row>
    <row r="38" spans="1:7" ht="12.75">
      <c r="A38" s="65" t="s">
        <v>49</v>
      </c>
      <c r="B38" s="91">
        <v>2390</v>
      </c>
      <c r="C38" s="92">
        <v>840.31</v>
      </c>
      <c r="D38" s="89">
        <v>2530</v>
      </c>
      <c r="E38" s="90">
        <v>884.84</v>
      </c>
      <c r="F38" s="89">
        <v>2250</v>
      </c>
      <c r="G38" s="90">
        <v>796.11</v>
      </c>
    </row>
    <row r="39" spans="1:7" ht="12.75">
      <c r="A39" s="65" t="s">
        <v>50</v>
      </c>
      <c r="B39" s="91">
        <v>1226</v>
      </c>
      <c r="C39" s="92">
        <v>627.18</v>
      </c>
      <c r="D39" s="89">
        <v>1610</v>
      </c>
      <c r="E39" s="90">
        <v>823.55</v>
      </c>
      <c r="F39" s="89">
        <v>2135</v>
      </c>
      <c r="G39" s="90">
        <v>1091.56</v>
      </c>
    </row>
    <row r="40" spans="1:7" ht="12.75">
      <c r="A40" s="65" t="s">
        <v>51</v>
      </c>
      <c r="B40" s="91">
        <v>7669</v>
      </c>
      <c r="C40" s="92">
        <v>2538.91</v>
      </c>
      <c r="D40" s="89">
        <v>7875</v>
      </c>
      <c r="E40" s="90">
        <v>3604.63</v>
      </c>
      <c r="F40" s="89">
        <v>6155</v>
      </c>
      <c r="G40" s="90">
        <v>2508.3</v>
      </c>
    </row>
    <row r="41" spans="1:7" ht="12.75">
      <c r="A41" s="65" t="s">
        <v>53</v>
      </c>
      <c r="B41" s="91">
        <v>1960</v>
      </c>
      <c r="C41" s="92">
        <v>620.92</v>
      </c>
      <c r="D41" s="89">
        <v>2420</v>
      </c>
      <c r="E41" s="90">
        <v>766.82</v>
      </c>
      <c r="F41" s="89">
        <v>2170</v>
      </c>
      <c r="G41" s="90">
        <v>687.6</v>
      </c>
    </row>
    <row r="42" spans="1:7" ht="12.75">
      <c r="A42" s="65" t="s">
        <v>54</v>
      </c>
      <c r="B42" s="91">
        <v>6722</v>
      </c>
      <c r="C42" s="92">
        <v>3680.11</v>
      </c>
      <c r="D42" s="89">
        <v>8682</v>
      </c>
      <c r="E42" s="90">
        <v>3167.16</v>
      </c>
      <c r="F42" s="89">
        <v>3326</v>
      </c>
      <c r="G42" s="90">
        <v>2197.34</v>
      </c>
    </row>
    <row r="43" spans="1:7" ht="12.75">
      <c r="A43" s="65" t="s">
        <v>55</v>
      </c>
      <c r="B43" s="91">
        <v>4304</v>
      </c>
      <c r="C43" s="92">
        <v>1414.74</v>
      </c>
      <c r="D43" s="89">
        <v>4426</v>
      </c>
      <c r="E43" s="90">
        <v>1456.47</v>
      </c>
      <c r="F43" s="89">
        <v>4735</v>
      </c>
      <c r="G43" s="90">
        <v>1557.18</v>
      </c>
    </row>
    <row r="44" spans="1:7" ht="12.75">
      <c r="A44" s="65" t="s">
        <v>56</v>
      </c>
      <c r="B44" s="91">
        <v>1738</v>
      </c>
      <c r="C44" s="92">
        <v>630.68</v>
      </c>
      <c r="D44" s="89">
        <v>2606</v>
      </c>
      <c r="E44" s="90">
        <v>905.83</v>
      </c>
      <c r="F44" s="89">
        <v>2093</v>
      </c>
      <c r="G44" s="90">
        <v>743.29</v>
      </c>
    </row>
    <row r="45" spans="1:7" ht="12.75">
      <c r="A45" s="65" t="s">
        <v>57</v>
      </c>
      <c r="B45" s="91">
        <v>6150</v>
      </c>
      <c r="C45" s="92">
        <v>3000.23</v>
      </c>
      <c r="D45" s="89">
        <v>8098</v>
      </c>
      <c r="E45" s="90">
        <v>3134.02</v>
      </c>
      <c r="F45" s="89">
        <v>2563</v>
      </c>
      <c r="G45" s="90">
        <v>2073.7</v>
      </c>
    </row>
    <row r="46" spans="1:7" ht="12.75">
      <c r="A46" s="65" t="s">
        <v>58</v>
      </c>
      <c r="B46" s="91">
        <v>4569</v>
      </c>
      <c r="C46" s="92">
        <v>1221.17</v>
      </c>
      <c r="D46" s="89">
        <v>3426</v>
      </c>
      <c r="E46" s="90">
        <v>1071.55</v>
      </c>
      <c r="F46" s="89">
        <v>4431</v>
      </c>
      <c r="G46" s="90">
        <v>1454.2</v>
      </c>
    </row>
    <row r="47" spans="1:7" ht="12.75">
      <c r="A47" s="65" t="s">
        <v>59</v>
      </c>
      <c r="B47" s="91">
        <v>2440</v>
      </c>
      <c r="C47" s="92">
        <v>824.97</v>
      </c>
      <c r="D47" s="89">
        <v>2720</v>
      </c>
      <c r="E47" s="90">
        <v>913.86</v>
      </c>
      <c r="F47" s="89">
        <v>2620</v>
      </c>
      <c r="G47" s="90">
        <v>882.17</v>
      </c>
    </row>
    <row r="48" spans="1:7" ht="12.75">
      <c r="A48" s="65" t="s">
        <v>60</v>
      </c>
      <c r="B48" s="91">
        <v>4080</v>
      </c>
      <c r="C48" s="92">
        <v>1358.4</v>
      </c>
      <c r="D48" s="89">
        <v>4880</v>
      </c>
      <c r="E48" s="90">
        <v>1612.17</v>
      </c>
      <c r="F48" s="89">
        <v>4610</v>
      </c>
      <c r="G48" s="90">
        <v>1526.62</v>
      </c>
    </row>
    <row r="49" spans="1:7" ht="12.75">
      <c r="A49" s="65" t="s">
        <v>61</v>
      </c>
      <c r="B49" s="91">
        <v>5935</v>
      </c>
      <c r="C49" s="92">
        <v>4619.47</v>
      </c>
      <c r="D49" s="89">
        <v>9317</v>
      </c>
      <c r="E49" s="90">
        <v>3767.82</v>
      </c>
      <c r="F49" s="89">
        <v>2737</v>
      </c>
      <c r="G49" s="90">
        <v>2489.85</v>
      </c>
    </row>
    <row r="50" spans="1:7" ht="12.75">
      <c r="A50" s="65" t="s">
        <v>62</v>
      </c>
      <c r="B50" s="91">
        <v>1979</v>
      </c>
      <c r="C50" s="92">
        <v>744.51</v>
      </c>
      <c r="D50" s="89">
        <v>2926</v>
      </c>
      <c r="E50" s="90">
        <v>1044.71</v>
      </c>
      <c r="F50" s="89">
        <v>2231</v>
      </c>
      <c r="G50" s="90">
        <v>824.49</v>
      </c>
    </row>
    <row r="51" spans="1:7" ht="12.75">
      <c r="A51" s="65" t="s">
        <v>63</v>
      </c>
      <c r="B51" s="91">
        <v>1904</v>
      </c>
      <c r="C51" s="92">
        <v>651.7</v>
      </c>
      <c r="D51" s="89">
        <v>2068</v>
      </c>
      <c r="E51" s="90">
        <v>703.79</v>
      </c>
      <c r="F51" s="89">
        <v>2123</v>
      </c>
      <c r="G51" s="90">
        <v>721.22</v>
      </c>
    </row>
    <row r="52" spans="1:7" ht="12.75">
      <c r="A52" s="65" t="s">
        <v>64</v>
      </c>
      <c r="B52" s="91">
        <v>2320</v>
      </c>
      <c r="C52" s="92">
        <v>734.98</v>
      </c>
      <c r="D52" s="89">
        <v>2200</v>
      </c>
      <c r="E52" s="90">
        <v>697.11</v>
      </c>
      <c r="F52" s="89">
        <v>2260</v>
      </c>
      <c r="G52" s="90">
        <v>716.12</v>
      </c>
    </row>
    <row r="53" spans="1:7" ht="12.75">
      <c r="A53" s="65" t="s">
        <v>65</v>
      </c>
      <c r="B53" s="91">
        <v>26270</v>
      </c>
      <c r="C53" s="92">
        <v>10923.73</v>
      </c>
      <c r="D53" s="89">
        <v>32339</v>
      </c>
      <c r="E53" s="90">
        <v>9551.67</v>
      </c>
      <c r="F53" s="89">
        <v>9792</v>
      </c>
      <c r="G53" s="90">
        <v>5529.46</v>
      </c>
    </row>
    <row r="54" spans="1:7" ht="12.75">
      <c r="A54" s="65" t="s">
        <v>66</v>
      </c>
      <c r="B54" s="91">
        <v>3529</v>
      </c>
      <c r="C54" s="92">
        <v>1475.84</v>
      </c>
      <c r="D54" s="89">
        <v>4589</v>
      </c>
      <c r="E54" s="90">
        <v>1465.78</v>
      </c>
      <c r="F54" s="89">
        <v>1562</v>
      </c>
      <c r="G54" s="90">
        <v>928.56</v>
      </c>
    </row>
    <row r="55" spans="1:7" ht="12.75">
      <c r="A55" s="65" t="s">
        <v>67</v>
      </c>
      <c r="B55" s="91">
        <v>5084</v>
      </c>
      <c r="C55" s="92">
        <v>3599.12</v>
      </c>
      <c r="D55" s="89">
        <v>6027</v>
      </c>
      <c r="E55" s="90">
        <v>3770.38</v>
      </c>
      <c r="F55" s="89">
        <v>1435</v>
      </c>
      <c r="G55" s="90">
        <v>2940.06</v>
      </c>
    </row>
    <row r="56" spans="1:7" ht="12.75">
      <c r="A56" s="65" t="s">
        <v>68</v>
      </c>
      <c r="B56" s="91">
        <v>2320</v>
      </c>
      <c r="C56" s="92">
        <v>790.43</v>
      </c>
      <c r="D56" s="89">
        <v>3560</v>
      </c>
      <c r="E56" s="90">
        <v>1183.5</v>
      </c>
      <c r="F56" s="89">
        <v>2780</v>
      </c>
      <c r="G56" s="90">
        <v>936.34</v>
      </c>
    </row>
    <row r="57" spans="1:7" ht="12.75">
      <c r="A57" s="65" t="s">
        <v>69</v>
      </c>
      <c r="B57" s="91">
        <v>1954</v>
      </c>
      <c r="C57" s="92">
        <v>675.87</v>
      </c>
      <c r="D57" s="89">
        <v>2609</v>
      </c>
      <c r="E57" s="90">
        <v>883.54</v>
      </c>
      <c r="F57" s="89">
        <v>2284</v>
      </c>
      <c r="G57" s="90">
        <v>780.57</v>
      </c>
    </row>
    <row r="58" spans="1:7" ht="12.75">
      <c r="A58" s="65" t="s">
        <v>70</v>
      </c>
      <c r="B58" s="91">
        <v>4543</v>
      </c>
      <c r="C58" s="92">
        <v>1510.8</v>
      </c>
      <c r="D58" s="89">
        <v>5437</v>
      </c>
      <c r="E58" s="90">
        <v>1825.45</v>
      </c>
      <c r="F58" s="89">
        <v>1729</v>
      </c>
      <c r="G58" s="90">
        <v>844.69</v>
      </c>
    </row>
    <row r="59" spans="1:7" ht="12.75">
      <c r="A59" s="65" t="s">
        <v>71</v>
      </c>
      <c r="B59" s="91">
        <v>3412</v>
      </c>
      <c r="C59" s="92">
        <v>1159.68</v>
      </c>
      <c r="D59" s="89">
        <v>4069</v>
      </c>
      <c r="E59" s="90">
        <v>1248.07</v>
      </c>
      <c r="F59" s="89">
        <v>1064</v>
      </c>
      <c r="G59" s="90">
        <v>528.6</v>
      </c>
    </row>
    <row r="60" spans="1:7" ht="12.75">
      <c r="A60" s="65" t="s">
        <v>72</v>
      </c>
      <c r="B60" s="91">
        <v>10276</v>
      </c>
      <c r="C60" s="92">
        <v>3414.44</v>
      </c>
      <c r="D60" s="89">
        <v>14010</v>
      </c>
      <c r="E60" s="90">
        <v>4054.75</v>
      </c>
      <c r="F60" s="89">
        <v>4352</v>
      </c>
      <c r="G60" s="90">
        <v>1802.83</v>
      </c>
    </row>
    <row r="61" spans="1:7" ht="12.75">
      <c r="A61" s="65" t="s">
        <v>73</v>
      </c>
      <c r="B61" s="91">
        <v>9875</v>
      </c>
      <c r="C61" s="92">
        <v>3572.29</v>
      </c>
      <c r="D61" s="89">
        <v>12010</v>
      </c>
      <c r="E61" s="90">
        <v>3970.05</v>
      </c>
      <c r="F61" s="89">
        <v>4176</v>
      </c>
      <c r="G61" s="90">
        <v>2467.64</v>
      </c>
    </row>
    <row r="62" spans="1:7" ht="12.75">
      <c r="A62" s="65" t="s">
        <v>74</v>
      </c>
      <c r="B62" s="91">
        <v>37428</v>
      </c>
      <c r="C62" s="92">
        <v>12938.82</v>
      </c>
      <c r="D62" s="89">
        <v>48219</v>
      </c>
      <c r="E62" s="90">
        <v>15218.59</v>
      </c>
      <c r="F62" s="89">
        <v>21186</v>
      </c>
      <c r="G62" s="90">
        <v>8193.79</v>
      </c>
    </row>
    <row r="63" spans="1:7" ht="12.75">
      <c r="A63" s="65" t="s">
        <v>75</v>
      </c>
      <c r="B63" s="91">
        <v>23281</v>
      </c>
      <c r="C63" s="92">
        <v>6632.93</v>
      </c>
      <c r="D63" s="89">
        <v>26927</v>
      </c>
      <c r="E63" s="90">
        <v>7707.9</v>
      </c>
      <c r="F63" s="89">
        <v>8570</v>
      </c>
      <c r="G63" s="90">
        <v>3884.18</v>
      </c>
    </row>
    <row r="64" spans="1:7" ht="12.75">
      <c r="A64" s="65" t="s">
        <v>76</v>
      </c>
      <c r="B64" s="91">
        <v>10000</v>
      </c>
      <c r="C64" s="92">
        <v>3075.8</v>
      </c>
      <c r="D64" s="89">
        <v>11983</v>
      </c>
      <c r="E64" s="90">
        <v>3723.98</v>
      </c>
      <c r="F64" s="89">
        <v>3315</v>
      </c>
      <c r="G64" s="90">
        <v>1483</v>
      </c>
    </row>
    <row r="65" spans="1:7" ht="12.75">
      <c r="A65" s="65" t="s">
        <v>77</v>
      </c>
      <c r="B65" s="91">
        <v>1876</v>
      </c>
      <c r="C65" s="92">
        <v>1117.65</v>
      </c>
      <c r="D65" s="89">
        <v>2214</v>
      </c>
      <c r="E65" s="90">
        <v>1178.98</v>
      </c>
      <c r="F65" s="89">
        <v>431</v>
      </c>
      <c r="G65" s="90">
        <v>829.16</v>
      </c>
    </row>
    <row r="66" spans="1:7" ht="12.75">
      <c r="A66" s="65" t="s">
        <v>78</v>
      </c>
      <c r="B66" s="91">
        <v>3198</v>
      </c>
      <c r="C66" s="92">
        <v>1377.45</v>
      </c>
      <c r="D66" s="89">
        <v>3875</v>
      </c>
      <c r="E66" s="90">
        <v>1500.14</v>
      </c>
      <c r="F66" s="89">
        <v>800</v>
      </c>
      <c r="G66" s="90">
        <v>909.45</v>
      </c>
    </row>
    <row r="67" spans="1:7" ht="12.75">
      <c r="A67" s="65" t="s">
        <v>79</v>
      </c>
      <c r="B67" s="91">
        <v>7440</v>
      </c>
      <c r="C67" s="92">
        <v>2473.06</v>
      </c>
      <c r="D67" s="89">
        <v>8440</v>
      </c>
      <c r="E67" s="90">
        <v>2790.42</v>
      </c>
      <c r="F67" s="89">
        <v>8080</v>
      </c>
      <c r="G67" s="90">
        <v>2676.35</v>
      </c>
    </row>
    <row r="68" spans="1:7" ht="12.75">
      <c r="A68" s="65" t="s">
        <v>80</v>
      </c>
      <c r="B68" s="91">
        <v>2480</v>
      </c>
      <c r="C68" s="92">
        <v>832.1</v>
      </c>
      <c r="D68" s="89">
        <v>3200</v>
      </c>
      <c r="E68" s="90">
        <v>1060.41</v>
      </c>
      <c r="F68" s="89">
        <v>2690</v>
      </c>
      <c r="G68" s="90">
        <v>898.8</v>
      </c>
    </row>
    <row r="69" spans="1:7" ht="12.75">
      <c r="A69" s="65" t="s">
        <v>81</v>
      </c>
      <c r="B69" s="91">
        <v>1622</v>
      </c>
      <c r="C69" s="92">
        <v>555.43</v>
      </c>
      <c r="D69" s="89">
        <v>2180</v>
      </c>
      <c r="E69" s="90">
        <v>732.34</v>
      </c>
      <c r="F69" s="89">
        <v>1701</v>
      </c>
      <c r="G69" s="90">
        <v>580.57</v>
      </c>
    </row>
    <row r="70" spans="1:7" ht="12.75">
      <c r="A70" s="65" t="s">
        <v>82</v>
      </c>
      <c r="B70" s="91">
        <v>3936</v>
      </c>
      <c r="C70" s="92">
        <v>1524.71</v>
      </c>
      <c r="D70" s="89">
        <v>4951</v>
      </c>
      <c r="E70" s="90">
        <v>2146.63</v>
      </c>
      <c r="F70" s="89">
        <v>1830</v>
      </c>
      <c r="G70" s="90">
        <v>1346</v>
      </c>
    </row>
    <row r="71" spans="1:7" ht="12.75">
      <c r="A71" s="65" t="s">
        <v>83</v>
      </c>
      <c r="B71" s="91">
        <v>2550</v>
      </c>
      <c r="C71" s="92">
        <v>900.77</v>
      </c>
      <c r="D71" s="89">
        <v>3100</v>
      </c>
      <c r="E71" s="90">
        <v>1075.23</v>
      </c>
      <c r="F71" s="89">
        <v>2850</v>
      </c>
      <c r="G71" s="90">
        <v>996.01</v>
      </c>
    </row>
    <row r="72" spans="1:7" ht="12.75">
      <c r="A72" s="65" t="s">
        <v>133</v>
      </c>
      <c r="B72" s="91">
        <v>3597</v>
      </c>
      <c r="C72" s="92">
        <v>1230.38</v>
      </c>
      <c r="D72" s="89">
        <v>4580</v>
      </c>
      <c r="E72" s="90">
        <v>1603.55</v>
      </c>
      <c r="F72" s="89">
        <v>1502</v>
      </c>
      <c r="G72" s="90">
        <v>641.76</v>
      </c>
    </row>
    <row r="73" spans="1:7" ht="12.75">
      <c r="A73" s="65" t="s">
        <v>85</v>
      </c>
      <c r="B73" s="91">
        <v>1437</v>
      </c>
      <c r="C73" s="92">
        <v>492.31</v>
      </c>
      <c r="D73" s="89">
        <v>1663</v>
      </c>
      <c r="E73" s="90">
        <v>564.02</v>
      </c>
      <c r="F73" s="89">
        <v>1655</v>
      </c>
      <c r="G73" s="90">
        <v>561.49</v>
      </c>
    </row>
    <row r="74" spans="1:7" ht="12.75">
      <c r="A74" s="65" t="s">
        <v>86</v>
      </c>
      <c r="B74" s="91">
        <v>6106</v>
      </c>
      <c r="C74" s="92">
        <v>2034.02</v>
      </c>
      <c r="D74" s="89">
        <v>7987</v>
      </c>
      <c r="E74" s="90">
        <v>2518.22</v>
      </c>
      <c r="F74" s="89">
        <v>2067</v>
      </c>
      <c r="G74" s="90">
        <v>1240.72</v>
      </c>
    </row>
    <row r="75" spans="1:7" ht="12.75">
      <c r="A75" s="65" t="s">
        <v>87</v>
      </c>
      <c r="B75" s="91">
        <v>2993</v>
      </c>
      <c r="C75" s="92">
        <v>1394.1</v>
      </c>
      <c r="D75" s="89">
        <v>3936</v>
      </c>
      <c r="E75" s="90">
        <v>1628.69</v>
      </c>
      <c r="F75" s="89">
        <v>1312</v>
      </c>
      <c r="G75" s="90">
        <v>1112.47</v>
      </c>
    </row>
    <row r="76" spans="1:7" ht="12.75">
      <c r="A76" s="65" t="s">
        <v>88</v>
      </c>
      <c r="B76" s="91">
        <v>2150</v>
      </c>
      <c r="C76" s="92">
        <v>681.12</v>
      </c>
      <c r="D76" s="89">
        <v>2520</v>
      </c>
      <c r="E76" s="90">
        <v>798.51</v>
      </c>
      <c r="F76" s="89">
        <v>2370</v>
      </c>
      <c r="G76" s="90">
        <v>750.97</v>
      </c>
    </row>
    <row r="77" spans="1:7" ht="12.75">
      <c r="A77" s="65" t="s">
        <v>89</v>
      </c>
      <c r="B77" s="91">
        <v>4406</v>
      </c>
      <c r="C77" s="92">
        <v>1323.43</v>
      </c>
      <c r="D77" s="89">
        <v>4868</v>
      </c>
      <c r="E77" s="90">
        <v>1537.37</v>
      </c>
      <c r="F77" s="89">
        <v>1528</v>
      </c>
      <c r="G77" s="90">
        <v>850.58</v>
      </c>
    </row>
    <row r="78" spans="1:7" ht="12.75">
      <c r="A78" s="65" t="s">
        <v>90</v>
      </c>
      <c r="B78" s="91">
        <v>2580</v>
      </c>
      <c r="C78" s="92">
        <v>894.83</v>
      </c>
      <c r="D78" s="89">
        <v>3120</v>
      </c>
      <c r="E78" s="90">
        <v>1082.33</v>
      </c>
      <c r="F78" s="89">
        <v>2890</v>
      </c>
      <c r="G78" s="90">
        <v>1002.55</v>
      </c>
    </row>
    <row r="79" spans="1:7" ht="12.75">
      <c r="A79" s="65" t="s">
        <v>91</v>
      </c>
      <c r="B79" s="91">
        <v>3383</v>
      </c>
      <c r="C79" s="92">
        <v>2626.74</v>
      </c>
      <c r="D79" s="89">
        <v>4428</v>
      </c>
      <c r="E79" s="90">
        <v>1794.03</v>
      </c>
      <c r="F79" s="89">
        <v>1353</v>
      </c>
      <c r="G79" s="90">
        <v>1645.13</v>
      </c>
    </row>
    <row r="80" spans="1:7" ht="12.75">
      <c r="A80" s="65" t="s">
        <v>92</v>
      </c>
      <c r="B80" s="91">
        <v>1710</v>
      </c>
      <c r="C80" s="92">
        <v>619.11</v>
      </c>
      <c r="D80" s="89">
        <v>2110</v>
      </c>
      <c r="E80" s="90">
        <v>745.97</v>
      </c>
      <c r="F80" s="89">
        <v>1870</v>
      </c>
      <c r="G80" s="90">
        <v>669.92</v>
      </c>
    </row>
    <row r="81" spans="1:7" ht="12.75">
      <c r="A81" s="65" t="s">
        <v>93</v>
      </c>
      <c r="B81" s="91">
        <v>2530</v>
      </c>
      <c r="C81" s="92">
        <v>812.6</v>
      </c>
      <c r="D81" s="89">
        <v>3020</v>
      </c>
      <c r="E81" s="90">
        <v>968.04</v>
      </c>
      <c r="F81" s="89">
        <v>2590</v>
      </c>
      <c r="G81" s="90">
        <v>831.79</v>
      </c>
    </row>
    <row r="82" spans="1:7" ht="12.75">
      <c r="A82" s="65" t="s">
        <v>94</v>
      </c>
      <c r="B82" s="91">
        <v>4840</v>
      </c>
      <c r="C82" s="92">
        <v>1718.11</v>
      </c>
      <c r="D82" s="89">
        <v>6120</v>
      </c>
      <c r="E82" s="90">
        <v>2168.14</v>
      </c>
      <c r="F82" s="89">
        <v>6680</v>
      </c>
      <c r="G82" s="90">
        <v>2365.03</v>
      </c>
    </row>
    <row r="83" spans="1:7" ht="12.75">
      <c r="A83" s="65" t="s">
        <v>95</v>
      </c>
      <c r="B83" s="93">
        <v>1982</v>
      </c>
      <c r="C83" s="94">
        <v>681.37</v>
      </c>
      <c r="D83" s="95">
        <v>2327</v>
      </c>
      <c r="E83" s="96">
        <v>790.82</v>
      </c>
      <c r="F83" s="95">
        <v>2801</v>
      </c>
      <c r="G83" s="96">
        <v>941.01</v>
      </c>
    </row>
    <row r="84" spans="1:7" ht="12.75">
      <c r="A84" s="65" t="s">
        <v>96</v>
      </c>
      <c r="B84" s="93">
        <v>4283</v>
      </c>
      <c r="C84" s="94">
        <v>1189.7</v>
      </c>
      <c r="D84" s="95">
        <v>4135</v>
      </c>
      <c r="E84" s="96">
        <v>1189.47</v>
      </c>
      <c r="F84" s="95">
        <v>1542</v>
      </c>
      <c r="G84" s="96">
        <v>661.25</v>
      </c>
    </row>
    <row r="85" spans="1:7" ht="12.75">
      <c r="A85" s="65" t="s">
        <v>97</v>
      </c>
      <c r="B85" s="93">
        <v>1209</v>
      </c>
      <c r="C85" s="94">
        <v>414.02</v>
      </c>
      <c r="D85" s="95">
        <v>1522</v>
      </c>
      <c r="E85" s="96">
        <v>513.28</v>
      </c>
      <c r="F85" s="95">
        <v>1479</v>
      </c>
      <c r="G85" s="96">
        <v>499.66</v>
      </c>
    </row>
    <row r="86" spans="1:7" ht="12.75">
      <c r="A86" s="65" t="s">
        <v>98</v>
      </c>
      <c r="B86" s="93">
        <v>1160</v>
      </c>
      <c r="C86" s="94">
        <v>420.95</v>
      </c>
      <c r="D86" s="95">
        <v>1330</v>
      </c>
      <c r="E86" s="96">
        <v>474.9</v>
      </c>
      <c r="F86" s="95">
        <v>1330</v>
      </c>
      <c r="G86" s="96">
        <v>474.9</v>
      </c>
    </row>
    <row r="87" spans="1:7" ht="12.75">
      <c r="A87" s="65" t="s">
        <v>99</v>
      </c>
      <c r="B87" s="93">
        <v>10305</v>
      </c>
      <c r="C87" s="94">
        <v>3789.3</v>
      </c>
      <c r="D87" s="95">
        <v>13100</v>
      </c>
      <c r="E87" s="96">
        <v>4096.93</v>
      </c>
      <c r="F87" s="95">
        <v>4369</v>
      </c>
      <c r="G87" s="96">
        <v>2309.36</v>
      </c>
    </row>
    <row r="88" spans="1:7" ht="12.75">
      <c r="A88" s="65" t="s">
        <v>100</v>
      </c>
      <c r="B88" s="93">
        <v>1900</v>
      </c>
      <c r="C88" s="94">
        <v>659.76</v>
      </c>
      <c r="D88" s="95">
        <v>2280</v>
      </c>
      <c r="E88" s="96">
        <v>780.3</v>
      </c>
      <c r="F88" s="95">
        <v>2210</v>
      </c>
      <c r="G88" s="96">
        <v>758.11</v>
      </c>
    </row>
    <row r="89" spans="1:7" ht="12.75">
      <c r="A89" s="65" t="s">
        <v>101</v>
      </c>
      <c r="B89" s="93">
        <v>2640</v>
      </c>
      <c r="C89" s="94">
        <v>946.14</v>
      </c>
      <c r="D89" s="95">
        <v>2580</v>
      </c>
      <c r="E89" s="96">
        <v>927.29</v>
      </c>
      <c r="F89" s="95">
        <v>2610</v>
      </c>
      <c r="G89" s="96">
        <v>936.8</v>
      </c>
    </row>
    <row r="90" spans="1:7" ht="12.75">
      <c r="A90" s="65" t="s">
        <v>102</v>
      </c>
      <c r="B90" s="93">
        <v>1261</v>
      </c>
      <c r="C90" s="94">
        <v>399.49</v>
      </c>
      <c r="D90" s="95">
        <v>1427</v>
      </c>
      <c r="E90" s="96">
        <v>452.17</v>
      </c>
      <c r="F90" s="95">
        <v>1374</v>
      </c>
      <c r="G90" s="96">
        <v>435.37</v>
      </c>
    </row>
    <row r="91" spans="1:7" ht="12.75">
      <c r="A91" s="65" t="s">
        <v>103</v>
      </c>
      <c r="B91" s="93">
        <v>3002</v>
      </c>
      <c r="C91" s="94">
        <v>1171.69</v>
      </c>
      <c r="D91" s="95">
        <v>4284</v>
      </c>
      <c r="E91" s="96">
        <v>1339.81</v>
      </c>
      <c r="F91" s="95">
        <v>1111</v>
      </c>
      <c r="G91" s="96">
        <v>637.5</v>
      </c>
    </row>
    <row r="92" spans="1:7" ht="12.75">
      <c r="A92" s="65" t="s">
        <v>104</v>
      </c>
      <c r="B92" s="93">
        <v>6249</v>
      </c>
      <c r="C92" s="94">
        <v>2021.06</v>
      </c>
      <c r="D92" s="97" t="s">
        <v>20</v>
      </c>
      <c r="E92" s="96">
        <v>2632.91</v>
      </c>
      <c r="F92" s="95">
        <v>6614</v>
      </c>
      <c r="G92" s="96">
        <v>1790.92</v>
      </c>
    </row>
    <row r="93" spans="1:7" ht="12.75">
      <c r="A93" s="65" t="s">
        <v>105</v>
      </c>
      <c r="B93" s="93">
        <v>2010</v>
      </c>
      <c r="C93" s="94">
        <v>785.86</v>
      </c>
      <c r="D93" s="95">
        <v>2620</v>
      </c>
      <c r="E93" s="96">
        <v>979.28</v>
      </c>
      <c r="F93" s="95">
        <v>2260</v>
      </c>
      <c r="G93" s="96">
        <v>865.21</v>
      </c>
    </row>
    <row r="94" spans="1:7" ht="12.75">
      <c r="A94" s="65" t="s">
        <v>106</v>
      </c>
      <c r="B94" s="93">
        <v>2220</v>
      </c>
      <c r="C94" s="94">
        <v>822.11</v>
      </c>
      <c r="D94" s="95">
        <v>2920</v>
      </c>
      <c r="E94" s="96">
        <v>1018.48</v>
      </c>
      <c r="F94" s="95">
        <v>2600</v>
      </c>
      <c r="G94" s="96">
        <v>933.23</v>
      </c>
    </row>
    <row r="95" spans="1:7" ht="12.75">
      <c r="A95" s="65" t="s">
        <v>107</v>
      </c>
      <c r="B95" s="93">
        <v>6089</v>
      </c>
      <c r="C95" s="94">
        <v>2165.87</v>
      </c>
      <c r="D95" s="95">
        <v>7565</v>
      </c>
      <c r="E95" s="96">
        <v>3431.06</v>
      </c>
      <c r="F95" s="95">
        <v>3075</v>
      </c>
      <c r="G95" s="96">
        <v>2375.81</v>
      </c>
    </row>
    <row r="96" spans="1:7" ht="12.75">
      <c r="A96" s="65" t="s">
        <v>108</v>
      </c>
      <c r="B96" s="93">
        <v>2490</v>
      </c>
      <c r="C96" s="94">
        <v>835.26</v>
      </c>
      <c r="D96" s="95">
        <v>3180</v>
      </c>
      <c r="E96" s="96">
        <v>1054.07</v>
      </c>
      <c r="F96" s="95">
        <v>2800</v>
      </c>
      <c r="G96" s="96">
        <v>933.65</v>
      </c>
    </row>
    <row r="97" spans="1:7" ht="12.75">
      <c r="A97" s="65" t="s">
        <v>109</v>
      </c>
      <c r="B97" s="93">
        <v>4566</v>
      </c>
      <c r="C97" s="94">
        <v>1630.44</v>
      </c>
      <c r="D97" s="95">
        <v>4705</v>
      </c>
      <c r="E97" s="96">
        <v>1655.9</v>
      </c>
      <c r="F97" s="95">
        <v>1153</v>
      </c>
      <c r="G97" s="96">
        <v>988.62</v>
      </c>
    </row>
    <row r="98" spans="1:7" ht="12.75">
      <c r="A98" s="65" t="s">
        <v>110</v>
      </c>
      <c r="B98" s="93">
        <v>28070</v>
      </c>
      <c r="C98" s="94">
        <v>10698.5</v>
      </c>
      <c r="D98" s="95">
        <v>34094</v>
      </c>
      <c r="E98" s="96">
        <v>9830.8</v>
      </c>
      <c r="F98" s="95">
        <v>9507</v>
      </c>
      <c r="G98" s="96">
        <v>4615.66</v>
      </c>
    </row>
    <row r="99" spans="1:7" ht="12.75">
      <c r="A99" s="65" t="s">
        <v>111</v>
      </c>
      <c r="B99" s="93">
        <v>2120</v>
      </c>
      <c r="C99" s="94">
        <v>768.34</v>
      </c>
      <c r="D99" s="95">
        <v>3160</v>
      </c>
      <c r="E99" s="96">
        <v>1098.02</v>
      </c>
      <c r="F99" s="95">
        <v>3050</v>
      </c>
      <c r="G99" s="96">
        <v>1063.16</v>
      </c>
    </row>
    <row r="100" spans="1:7" ht="12.75">
      <c r="A100" s="65" t="s">
        <v>112</v>
      </c>
      <c r="B100" s="93">
        <v>2160</v>
      </c>
      <c r="C100" s="94">
        <v>839.03</v>
      </c>
      <c r="D100" s="95">
        <v>3100</v>
      </c>
      <c r="E100" s="96">
        <v>1137.04</v>
      </c>
      <c r="F100" s="95">
        <v>2200</v>
      </c>
      <c r="G100" s="96">
        <v>851.86</v>
      </c>
    </row>
    <row r="101" spans="1:7" ht="12.75">
      <c r="A101" s="65" t="s">
        <v>113</v>
      </c>
      <c r="B101" s="93">
        <v>7816</v>
      </c>
      <c r="C101" s="94">
        <v>2846.82</v>
      </c>
      <c r="D101" s="95">
        <v>9944</v>
      </c>
      <c r="E101" s="96">
        <v>3187.89</v>
      </c>
      <c r="F101" s="95">
        <v>3531</v>
      </c>
      <c r="G101" s="96">
        <v>1691.73</v>
      </c>
    </row>
    <row r="102" spans="1:7" ht="12.75">
      <c r="A102" s="65" t="s">
        <v>114</v>
      </c>
      <c r="B102" s="93">
        <v>3690</v>
      </c>
      <c r="C102" s="94">
        <v>1092.82</v>
      </c>
      <c r="D102" s="95">
        <v>4118</v>
      </c>
      <c r="E102" s="96">
        <v>1134.27</v>
      </c>
      <c r="F102" s="95">
        <v>4118</v>
      </c>
      <c r="G102" s="96">
        <v>1068.62</v>
      </c>
    </row>
    <row r="103" spans="1:7" ht="12.75">
      <c r="A103" s="65" t="s">
        <v>115</v>
      </c>
      <c r="B103" s="93">
        <v>3640</v>
      </c>
      <c r="C103" s="94">
        <v>1179.49</v>
      </c>
      <c r="D103" s="95">
        <v>4480</v>
      </c>
      <c r="E103" s="96">
        <v>1445.91</v>
      </c>
      <c r="F103" s="95">
        <v>4400</v>
      </c>
      <c r="G103" s="96">
        <v>1420.56</v>
      </c>
    </row>
    <row r="104" spans="1:7" ht="12.75">
      <c r="A104" s="65" t="s">
        <v>116</v>
      </c>
      <c r="B104" s="93">
        <v>1860</v>
      </c>
      <c r="C104" s="94">
        <v>761.84</v>
      </c>
      <c r="D104" s="95">
        <v>3200</v>
      </c>
      <c r="E104" s="96">
        <v>1261.34</v>
      </c>
      <c r="F104" s="95">
        <v>2480</v>
      </c>
      <c r="G104" s="96">
        <v>993.03</v>
      </c>
    </row>
    <row r="105" spans="1:7" ht="12.75">
      <c r="A105" s="65" t="s">
        <v>117</v>
      </c>
      <c r="B105" s="93">
        <v>2932</v>
      </c>
      <c r="C105" s="94">
        <v>1329.35</v>
      </c>
      <c r="D105" s="95">
        <v>3342</v>
      </c>
      <c r="E105" s="96">
        <v>1428.1</v>
      </c>
      <c r="F105" s="95">
        <v>2829</v>
      </c>
      <c r="G105" s="96">
        <v>1335.33</v>
      </c>
    </row>
    <row r="106" spans="1:7" ht="12.75">
      <c r="A106" s="65" t="s">
        <v>118</v>
      </c>
      <c r="B106" s="93">
        <v>2827</v>
      </c>
      <c r="C106" s="94">
        <v>1263.84</v>
      </c>
      <c r="D106" s="95">
        <v>4062</v>
      </c>
      <c r="E106" s="96">
        <v>1329.6</v>
      </c>
      <c r="F106" s="95">
        <v>980</v>
      </c>
      <c r="G106" s="96">
        <v>653.39</v>
      </c>
    </row>
    <row r="107" spans="1:7" ht="12.75">
      <c r="A107" s="65" t="s">
        <v>119</v>
      </c>
      <c r="B107" s="93">
        <v>5750</v>
      </c>
      <c r="C107" s="94">
        <v>1999.97</v>
      </c>
      <c r="D107" s="95">
        <v>7850</v>
      </c>
      <c r="E107" s="96">
        <v>2586.95</v>
      </c>
      <c r="F107" s="95">
        <v>7850</v>
      </c>
      <c r="G107" s="96">
        <v>2586.95</v>
      </c>
    </row>
    <row r="108" spans="1:7" ht="12.75">
      <c r="A108" s="65" t="s">
        <v>138</v>
      </c>
      <c r="B108" s="93">
        <v>234984</v>
      </c>
      <c r="C108" s="94">
        <v>69106.76</v>
      </c>
      <c r="D108" s="95">
        <v>278356</v>
      </c>
      <c r="E108" s="96">
        <v>74347.25</v>
      </c>
      <c r="F108" s="95">
        <v>75356</v>
      </c>
      <c r="G108" s="96">
        <v>31560.78</v>
      </c>
    </row>
    <row r="109" spans="1:7" ht="12.75">
      <c r="A109" s="65" t="s">
        <v>121</v>
      </c>
      <c r="B109" s="93">
        <v>2987</v>
      </c>
      <c r="C109" s="94">
        <v>1049.01</v>
      </c>
      <c r="D109" s="95">
        <v>3019</v>
      </c>
      <c r="E109" s="96">
        <v>1060.1</v>
      </c>
      <c r="F109" s="95">
        <v>3143</v>
      </c>
      <c r="G109" s="96">
        <v>1102.28</v>
      </c>
    </row>
    <row r="110" spans="1:7" ht="12.75">
      <c r="A110" s="65" t="s">
        <v>122</v>
      </c>
      <c r="B110" s="93">
        <v>19702</v>
      </c>
      <c r="C110" s="94">
        <v>6282.62</v>
      </c>
      <c r="D110" s="95">
        <v>25280</v>
      </c>
      <c r="E110" s="96">
        <v>7615.92</v>
      </c>
      <c r="F110" s="95">
        <v>8987</v>
      </c>
      <c r="G110" s="96">
        <v>4526.1</v>
      </c>
    </row>
    <row r="111" spans="1:7" ht="12.75">
      <c r="A111" s="65" t="s">
        <v>123</v>
      </c>
      <c r="B111" s="93">
        <v>2360</v>
      </c>
      <c r="C111" s="94">
        <v>1081.56</v>
      </c>
      <c r="D111" s="95">
        <v>2920</v>
      </c>
      <c r="E111" s="96">
        <v>1338.2</v>
      </c>
      <c r="F111" s="95">
        <v>3160</v>
      </c>
      <c r="G111" s="96">
        <v>1448.19</v>
      </c>
    </row>
    <row r="112" spans="1:7" ht="12.75">
      <c r="A112" s="65" t="s">
        <v>124</v>
      </c>
      <c r="B112" s="93">
        <v>2320</v>
      </c>
      <c r="C112" s="94">
        <v>813.51</v>
      </c>
      <c r="D112" s="95">
        <v>2340</v>
      </c>
      <c r="E112" s="96">
        <v>816.85</v>
      </c>
      <c r="F112" s="95">
        <v>0</v>
      </c>
      <c r="G112" s="96">
        <v>31.68</v>
      </c>
    </row>
    <row r="113" spans="1:7" ht="12.75">
      <c r="A113" s="65" t="s">
        <v>125</v>
      </c>
      <c r="B113" s="93">
        <v>2685</v>
      </c>
      <c r="C113" s="94">
        <v>773.74</v>
      </c>
      <c r="D113" s="95">
        <v>3105</v>
      </c>
      <c r="E113" s="96">
        <v>895.97</v>
      </c>
      <c r="F113" s="95">
        <v>3135</v>
      </c>
      <c r="G113" s="96">
        <v>899.14</v>
      </c>
    </row>
    <row r="114" spans="1:7" ht="12.75">
      <c r="A114" s="65" t="s">
        <v>126</v>
      </c>
      <c r="B114" s="93">
        <v>8146</v>
      </c>
      <c r="C114" s="94">
        <v>2621.03</v>
      </c>
      <c r="D114" s="95">
        <v>9018</v>
      </c>
      <c r="E114" s="96">
        <v>2753.72</v>
      </c>
      <c r="F114" s="95">
        <v>3983</v>
      </c>
      <c r="G114" s="96">
        <v>1569.92</v>
      </c>
    </row>
    <row r="115" spans="1:7" ht="12.75">
      <c r="A115" s="65" t="s">
        <v>127</v>
      </c>
      <c r="B115" s="93">
        <v>7564</v>
      </c>
      <c r="C115" s="94">
        <v>3126.49</v>
      </c>
      <c r="D115" s="95">
        <v>7052</v>
      </c>
      <c r="E115" s="96">
        <v>2945.76</v>
      </c>
      <c r="F115" s="95">
        <v>6683</v>
      </c>
      <c r="G115" s="96">
        <v>2681.63</v>
      </c>
    </row>
    <row r="116" spans="1:7" ht="12.75">
      <c r="A116" s="72" t="s">
        <v>128</v>
      </c>
      <c r="B116" s="98">
        <v>3090</v>
      </c>
      <c r="C116" s="99">
        <v>1259.16</v>
      </c>
      <c r="D116" s="95">
        <v>3721</v>
      </c>
      <c r="E116" s="96">
        <v>1529.35</v>
      </c>
      <c r="F116" s="95">
        <v>4197</v>
      </c>
      <c r="G116" s="96">
        <v>1730.1</v>
      </c>
    </row>
    <row r="117" spans="1:7" ht="13.5" thickBot="1">
      <c r="A117" s="76" t="s">
        <v>137</v>
      </c>
      <c r="B117" s="100">
        <v>969510</v>
      </c>
      <c r="C117" s="101">
        <v>334295.02</v>
      </c>
      <c r="D117" s="102">
        <v>1137766</v>
      </c>
      <c r="E117" s="101">
        <v>372723.97</v>
      </c>
      <c r="F117" s="102">
        <v>492458</v>
      </c>
      <c r="G117" s="101">
        <v>216384.41</v>
      </c>
    </row>
  </sheetData>
  <mergeCells count="3">
    <mergeCell ref="F1:G1"/>
    <mergeCell ref="B1:C1"/>
    <mergeCell ref="D1:E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- SCCO</dc:creator>
  <cp:keywords/>
  <dc:description/>
  <cp:lastModifiedBy>Poder Judiciário</cp:lastModifiedBy>
  <cp:lastPrinted>2006-06-05T20:56:54Z</cp:lastPrinted>
  <dcterms:created xsi:type="dcterms:W3CDTF">2006-06-05T19:35:25Z</dcterms:created>
  <dcterms:modified xsi:type="dcterms:W3CDTF">2006-06-05T20:56:58Z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